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9096" tabRatio="684" firstSheet="16" activeTab="19"/>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J9" i="130"/>
  <c r="C105" i="82" s="1"/>
  <c r="H9" i="132"/>
  <c r="F11" i="103"/>
  <c r="C132" i="82" s="1"/>
  <c r="H9" i="129"/>
  <c r="C91" i="82" s="1"/>
  <c r="I9" i="128"/>
  <c r="K9" i="128"/>
  <c r="M9" i="128"/>
  <c r="I9" i="130"/>
  <c r="C104" i="82" s="1"/>
  <c r="G11" i="103"/>
  <c r="I9" i="129"/>
  <c r="J9" i="128"/>
  <c r="L9" i="128"/>
  <c r="N9" i="128"/>
  <c r="C92" i="82"/>
  <c r="C133"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J9" i="125" l="1"/>
  <c r="I9" i="125"/>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E9" i="132"/>
  <c r="E9" i="131"/>
  <c r="C106" i="82" s="1"/>
  <c r="E9" i="130"/>
  <c r="C110" i="82"/>
  <c r="C107"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H12" i="127"/>
  <c r="I12" i="127"/>
  <c r="J12" i="127"/>
  <c r="J11" i="127" s="1"/>
  <c r="C101" i="82"/>
  <c r="C100" i="82"/>
  <c r="C99" i="82"/>
  <c r="C86"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E8" i="65"/>
  <c r="D9" i="123"/>
  <c r="C74" i="82" s="1"/>
  <c r="G9" i="124"/>
  <c r="C75" i="82" s="1"/>
  <c r="G10" i="122"/>
  <c r="D14" i="119"/>
  <c r="C58" i="82" s="1"/>
  <c r="G12" i="12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G11" i="104" s="1"/>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G11" i="101" s="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F12" i="98" l="1"/>
  <c r="G11" i="98"/>
  <c r="G11" i="97"/>
  <c r="E11" i="107"/>
  <c r="E12" i="109"/>
  <c r="F11" i="109"/>
  <c r="F11" i="110"/>
  <c r="D12" i="113"/>
  <c r="D11" i="113" s="1"/>
  <c r="C151" i="82" s="1"/>
  <c r="E11" i="113"/>
  <c r="F11" i="100"/>
  <c r="E11" i="106"/>
  <c r="E11" i="99"/>
  <c r="G11" i="102"/>
  <c r="F11" i="105"/>
  <c r="D12" i="108"/>
  <c r="D11" i="108" s="1"/>
  <c r="F11" i="108"/>
  <c r="G11" i="111"/>
  <c r="H9" i="115"/>
  <c r="F11" i="94"/>
  <c r="D11" i="96"/>
  <c r="C30" i="82" s="1"/>
  <c r="F11" i="98"/>
  <c r="E11" i="90"/>
  <c r="E11" i="95"/>
  <c r="E11" i="109"/>
  <c r="F11" i="93"/>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C147" i="82"/>
  <c r="D12" i="107"/>
  <c r="D12" i="106"/>
  <c r="F12" i="104"/>
  <c r="C131" i="82"/>
  <c r="F12" i="102"/>
  <c r="E12" i="101"/>
  <c r="E12" i="100"/>
  <c r="D12" i="99"/>
  <c r="C122" i="82"/>
  <c r="F11" i="96"/>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J11" i="104"/>
  <c r="I11" i="105"/>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3"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S9" i="25" l="1"/>
  <c r="C52" i="82" s="1"/>
  <c r="T9" i="25"/>
  <c r="C53" i="82" s="1"/>
  <c r="R9" i="25"/>
  <c r="C51" i="82" s="1"/>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<sst xmlns="http://schemas.openxmlformats.org/spreadsheetml/2006/main" count="3723" uniqueCount="1305">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</sst>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0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09375" defaultRowHeight="15.6"/>
  <cols>
    <col min="1" max="1" width="117.109375" style="94" customWidth="1"/>
    <col min="2" max="16384" width="9.109375" style="92"/>
  </cols>
  <sheetData>
    <row r="1" spans="1:1">
      <c r="A1" s="91" t="s">
        <v>496</v>
      </c>
    </row>
    <row r="2" spans="1:1">
      <c r="A2" s="93" t="s">
        <v>494</v>
      </c>
    </row>
    <row r="3" spans="1:1">
      <c r="A3" s="94" t="s">
        <v>495</v>
      </c>
    </row>
    <row r="4" spans="1:1">
      <c r="A4" s="94" t="s">
        <v>540</v>
      </c>
    </row>
    <row r="5" spans="1:1">
      <c r="A5" s="94" t="s">
        <v>561</v>
      </c>
    </row>
    <row r="6" spans="1:1">
      <c r="A6" s="94" t="s">
        <v>1056</v>
      </c>
    </row>
    <row r="7" spans="1:1" ht="14.25" customHeight="1">
      <c r="A7" s="94" t="s">
        <v>1057</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669</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382.5</v>
      </c>
      <c r="J9" s="148">
        <f t="shared" ref="J9:N9" si="0">SUMIF(J10:J214,"&gt;0")</f>
        <v>382.5</v>
      </c>
      <c r="K9" s="4">
        <f t="shared" si="0"/>
        <v>2</v>
      </c>
      <c r="L9" s="4">
        <f t="shared" si="0"/>
        <v>2</v>
      </c>
      <c r="M9" s="4">
        <f t="shared" si="0"/>
        <v>255</v>
      </c>
      <c r="N9" s="4">
        <f t="shared" si="0"/>
        <v>255</v>
      </c>
      <c r="O9" s="298"/>
    </row>
    <row r="10" spans="1:16">
      <c r="A10" s="37">
        <v>1</v>
      </c>
      <c r="B10" s="7" t="s">
        <v>567</v>
      </c>
      <c r="C10" s="7" t="s">
        <v>553</v>
      </c>
      <c r="D10" s="65" t="s">
        <v>666</v>
      </c>
      <c r="E10" s="5" t="s">
        <v>554</v>
      </c>
      <c r="F10" s="220">
        <v>2016</v>
      </c>
      <c r="G10" s="220">
        <v>100</v>
      </c>
      <c r="H10" s="220">
        <v>55</v>
      </c>
      <c r="I10" s="16">
        <f t="shared" ref="I10:I73" si="1">IF(OR($B10="",$C10="",$D10="",$E10="",$F10&lt;an_initial,$F10&gt;an_final,$O10=FALSE),"",IF($H10="",CS_STR_ALTE*$G10/P10,CS_STR_ALTE*$H10))</f>
        <v>82.5</v>
      </c>
      <c r="J10" s="16">
        <f t="shared" ref="J10:J73" si="2">IF(OR($B10="",$C10="",$D10="",$E10="",$F10="",$F10&gt;an_final,$O10=FALSE),"",IF($H10="",CS_STR_ALTE*$G10/P10,CS_STR_ALTE*$H10))</f>
        <v>82.5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220">
        <v>2016</v>
      </c>
      <c r="G12" s="220">
        <v>100</v>
      </c>
      <c r="H12" s="220">
        <v>200</v>
      </c>
      <c r="I12" s="16">
        <f t="shared" si="1"/>
        <v>300</v>
      </c>
      <c r="J12" s="16">
        <f t="shared" si="2"/>
        <v>300</v>
      </c>
      <c r="K12" s="58">
        <f t="shared" si="3"/>
        <v>1</v>
      </c>
      <c r="L12" s="58">
        <f t="shared" si="4"/>
        <v>1</v>
      </c>
      <c r="M12" s="376">
        <f t="shared" si="5"/>
        <v>200</v>
      </c>
      <c r="N12" s="58">
        <f t="shared" si="6"/>
        <v>200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ht="36.75" customHeight="1">
      <c r="A5" s="536" t="s">
        <v>671</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c r="A10" s="37">
        <v>1</v>
      </c>
      <c r="B10" s="7" t="s">
        <v>567</v>
      </c>
      <c r="C10" s="7" t="s">
        <v>553</v>
      </c>
      <c r="D10" s="7" t="s">
        <v>672</v>
      </c>
      <c r="E10" s="5" t="s">
        <v>554</v>
      </c>
      <c r="F10" s="220">
        <v>2016</v>
      </c>
      <c r="G10" s="220">
        <v>100</v>
      </c>
      <c r="H10" s="220">
        <v>55</v>
      </c>
      <c r="I10" s="16">
        <f t="shared" ref="I10:I73" si="1">IF(OR($B10="",$C10="",$D10="",$E10="",$F10&lt;an_initial,$F10&gt;an_final,$O10=FALSE),"",IF($H10="",CS_STR_RO*$G10/P10,CS_STR_RO*$H10))</f>
        <v>55</v>
      </c>
      <c r="J10" s="16">
        <f t="shared" ref="J10:J73" si="2">IF(OR($B10="",$C10="",$D10="",$E10="",$F10="",$F10&gt;an_final,$O10=FALSE),"",IF($H10="",CS_STR_RO*$G10/P10,CS_STR_RO*$H10))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673</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675</v>
      </c>
      <c r="E12" s="5" t="s">
        <v>554</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6" t="s">
        <v>679</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c r="A10" s="37">
        <v>1</v>
      </c>
      <c r="B10" s="7" t="s">
        <v>567</v>
      </c>
      <c r="C10" s="7" t="s">
        <v>553</v>
      </c>
      <c r="D10" s="65" t="s">
        <v>666</v>
      </c>
      <c r="E10" s="5" t="s">
        <v>554</v>
      </c>
      <c r="F10" s="220">
        <v>2016</v>
      </c>
      <c r="G10" s="220">
        <v>100</v>
      </c>
      <c r="H10" s="220">
        <v>55</v>
      </c>
      <c r="I10" s="16">
        <f t="shared" ref="I10:I73" si="1">IF(OR($B10="",$C10="",$D10="",$E10="",$F10&lt;an_initial,$F10&gt;an_final,$O10=FALSE),"",IF($H10="",CS_STR_RO_ALT*$G10/P10,CS_STR_RO_ALT*$H10))</f>
        <v>27.5</v>
      </c>
      <c r="J10" s="16">
        <f t="shared" ref="J10:J73" si="2">IF(OR($B10="",$C10="",$D10="",$E10="",$F10="",$F10&gt;an_final,$O10=FALSE),"",IF($H10="",CS_STR_RO_ALT*$G10/P10,CS_STR_RO_ALT*$H10))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684</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300</v>
      </c>
      <c r="J9" s="148">
        <f t="shared" ref="J9:N9" si="0">SUMIF(J10:J108,"&gt;0")</f>
        <v>300</v>
      </c>
      <c r="K9" s="4">
        <f t="shared" si="0"/>
        <v>2</v>
      </c>
      <c r="L9" s="4">
        <f t="shared" si="0"/>
        <v>2</v>
      </c>
      <c r="M9" s="4">
        <f t="shared" si="0"/>
        <v>150</v>
      </c>
      <c r="N9" s="4">
        <f t="shared" si="0"/>
        <v>150</v>
      </c>
      <c r="O9" s="298"/>
    </row>
    <row r="10" spans="1:16" ht="31.2">
      <c r="A10" s="37">
        <v>1</v>
      </c>
      <c r="B10" s="7" t="s">
        <v>567</v>
      </c>
      <c r="C10" s="7" t="s">
        <v>553</v>
      </c>
      <c r="D10" s="7" t="s">
        <v>374</v>
      </c>
      <c r="E10" s="5" t="s">
        <v>554</v>
      </c>
      <c r="F10" s="220">
        <v>2017</v>
      </c>
      <c r="G10" s="220">
        <v>100</v>
      </c>
      <c r="H10" s="220"/>
      <c r="I10" s="16">
        <f t="shared" ref="I10:I73" si="1">IF(OR($B10="",$C10="",$D10="",$E10="",$F10&lt;an_initial,$F10&gt;an_final,$O10=FALSE),"",IF($H10="",CS_STR_A2*$G10/P10,CS_STR_A2*$H10))</f>
        <v>100</v>
      </c>
      <c r="J10" s="16">
        <f t="shared" ref="J10:J73" si="2">IF(OR($B10="",$C10="",$D10="",$E10="",$F10="",$F10&gt;an_final,$O10=FALSE),"",IF($H10="",CS_STR_A2*$G10/P10,CS_STR_A2*$H10))</f>
        <v>100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383</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2">
      <c r="A12" s="37">
        <v>3</v>
      </c>
      <c r="B12" s="6" t="s">
        <v>566</v>
      </c>
      <c r="C12" s="7" t="s">
        <v>553</v>
      </c>
      <c r="D12" s="7" t="s">
        <v>377</v>
      </c>
      <c r="E12" s="5" t="s">
        <v>554</v>
      </c>
      <c r="F12" s="220">
        <v>2017</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683</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c r="A10" s="37">
        <v>1</v>
      </c>
      <c r="B10" s="7" t="s">
        <v>567</v>
      </c>
      <c r="C10" s="7" t="s">
        <v>553</v>
      </c>
      <c r="D10" s="7" t="s">
        <v>391</v>
      </c>
      <c r="E10" s="5" t="s">
        <v>554</v>
      </c>
      <c r="F10" s="220">
        <v>2016</v>
      </c>
      <c r="G10" s="220">
        <v>100</v>
      </c>
      <c r="H10" s="220">
        <v>55</v>
      </c>
      <c r="I10" s="16">
        <f t="shared" ref="I10:I73" si="1">IF(OR($B10="",$C10="",$D10="",$E10="",$F10&lt;an_initial,$F10&gt;an_final,$O10=FALSE),"",IF($H10="",CS_STR_B2*$G10/P10,CS_STR_B2*$H10))</f>
        <v>55</v>
      </c>
      <c r="J10" s="16">
        <f t="shared" ref="J10:J73" si="2">IF(OR($B10="",$C10="",$D10="",$E10="",$F10="",$F10&gt;an_final,$O10=FALSE),"",IF($H10="",CS_STR_B2*$G10/P10,CS_STR_B2*$H10))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393</v>
      </c>
      <c r="E11" s="5" t="s">
        <v>554</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392</v>
      </c>
      <c r="E12" s="5" t="s">
        <v>554</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682</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191.25</v>
      </c>
      <c r="J9" s="148">
        <f t="shared" ref="J9:N9" si="0">SUMIF(J10:J214,"&gt;0")</f>
        <v>191.25</v>
      </c>
      <c r="K9" s="4">
        <f t="shared" si="0"/>
        <v>2</v>
      </c>
      <c r="L9" s="4">
        <f t="shared" si="0"/>
        <v>2</v>
      </c>
      <c r="M9" s="4">
        <f t="shared" si="0"/>
        <v>255</v>
      </c>
      <c r="N9" s="4">
        <f t="shared" si="0"/>
        <v>255</v>
      </c>
      <c r="O9" s="298"/>
    </row>
    <row r="10" spans="1:16">
      <c r="A10" s="37">
        <v>1</v>
      </c>
      <c r="B10" s="7" t="s">
        <v>567</v>
      </c>
      <c r="C10" s="7" t="s">
        <v>553</v>
      </c>
      <c r="D10" s="65" t="s">
        <v>666</v>
      </c>
      <c r="E10" s="5" t="s">
        <v>554</v>
      </c>
      <c r="F10" s="220">
        <v>2016</v>
      </c>
      <c r="G10" s="220">
        <v>100</v>
      </c>
      <c r="H10" s="220">
        <v>55</v>
      </c>
      <c r="I10" s="16">
        <f t="shared" ref="I10:I73" si="1">IF(OR($B10="",$C10="",$D10="",$E10="",$F10&lt;an_initial,$F10&gt;an_final,$O10=FALSE),"",IF($H10="",CS_STR_ALTE2*$G10/P10,CS_STR_ALTE2*$H10))</f>
        <v>41.25</v>
      </c>
      <c r="J10" s="16">
        <f t="shared" ref="J10:J73" si="2">IF(OR($B10="",$C10="",$D10="",$E10="",$F10="",$F10&gt;an_final,$O10=FALSE),"",IF($H10="",CS_STR_ALTE2*$G10/P10,CS_STR_ALTE2*$H10))</f>
        <v>41.25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220">
        <v>2016</v>
      </c>
      <c r="G12" s="220">
        <v>100</v>
      </c>
      <c r="H12" s="220">
        <v>200</v>
      </c>
      <c r="I12" s="16">
        <f t="shared" si="1"/>
        <v>150</v>
      </c>
      <c r="J12" s="16">
        <f t="shared" si="2"/>
        <v>150</v>
      </c>
      <c r="K12" s="58">
        <f t="shared" si="3"/>
        <v>1</v>
      </c>
      <c r="L12" s="58">
        <f t="shared" si="4"/>
        <v>1</v>
      </c>
      <c r="M12" s="376">
        <f t="shared" si="5"/>
        <v>200</v>
      </c>
      <c r="N12" s="58">
        <f t="shared" si="6"/>
        <v>200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ht="36.75" customHeight="1">
      <c r="A5" s="536" t="s">
        <v>681</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c r="A10" s="37">
        <v>1</v>
      </c>
      <c r="B10" s="7" t="s">
        <v>567</v>
      </c>
      <c r="C10" s="7" t="s">
        <v>553</v>
      </c>
      <c r="D10" s="7" t="s">
        <v>672</v>
      </c>
      <c r="E10" s="5" t="s">
        <v>554</v>
      </c>
      <c r="F10" s="220">
        <v>2016</v>
      </c>
      <c r="G10" s="220">
        <v>100</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673</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675</v>
      </c>
      <c r="E12" s="5" t="s">
        <v>554</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6" t="s">
        <v>680</v>
      </c>
      <c r="B5" s="536"/>
      <c r="C5" s="536"/>
      <c r="D5" s="536"/>
      <c r="E5" s="536"/>
      <c r="F5" s="536"/>
      <c r="G5" s="536"/>
      <c r="H5" s="536"/>
      <c r="I5" s="536"/>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38.75</v>
      </c>
      <c r="J9" s="148">
        <f t="shared" ref="J9:N9" si="0">SUMIF(J10:J108,"&gt;0")</f>
        <v>38.75</v>
      </c>
      <c r="K9" s="4">
        <f t="shared" si="0"/>
        <v>2</v>
      </c>
      <c r="L9" s="4">
        <f t="shared" si="0"/>
        <v>2</v>
      </c>
      <c r="M9" s="4">
        <f t="shared" si="0"/>
        <v>155</v>
      </c>
      <c r="N9" s="4">
        <f t="shared" si="0"/>
        <v>155</v>
      </c>
      <c r="O9" s="298"/>
    </row>
    <row r="10" spans="1:16">
      <c r="A10" s="37">
        <v>1</v>
      </c>
      <c r="B10" s="7" t="s">
        <v>567</v>
      </c>
      <c r="C10" s="7" t="s">
        <v>553</v>
      </c>
      <c r="D10" s="65" t="s">
        <v>666</v>
      </c>
      <c r="E10" s="5" t="s">
        <v>554</v>
      </c>
      <c r="F10" s="220">
        <v>2016</v>
      </c>
      <c r="G10" s="220">
        <v>100</v>
      </c>
      <c r="H10" s="220">
        <v>55</v>
      </c>
      <c r="I10" s="16">
        <f t="shared" ref="I10:I73" si="1">IF(OR($B10="",$C10="",$D10="",$E10="",$F10&lt;an_initial,$F10&gt;an_final,$O10=FALSE),"",IF($H10="",CS_STR_RO_ALT2*$G10/P10,CS_STR_RO_ALT2*$H10))</f>
        <v>13.75</v>
      </c>
      <c r="J10" s="16">
        <f t="shared" ref="J10:J73" si="2">IF(OR($B10="",$C10="",$D10="",$E10="",$F10="",$F10&gt;an_final,$O10=FALSE),"",IF($H10="",CS_STR_RO_ALT2*$G10/P10,CS_STR_RO_ALT2*$H10))</f>
        <v>13.75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220">
        <v>2016</v>
      </c>
      <c r="G12" s="220">
        <v>100</v>
      </c>
      <c r="H12" s="220"/>
      <c r="I12" s="16">
        <f t="shared" si="1"/>
        <v>25</v>
      </c>
      <c r="J12" s="16">
        <f t="shared" si="2"/>
        <v>25</v>
      </c>
      <c r="K12" s="58">
        <f t="shared" si="3"/>
        <v>1</v>
      </c>
      <c r="L12" s="58">
        <f t="shared" si="4"/>
        <v>1</v>
      </c>
      <c r="M12" s="376">
        <f t="shared" si="5"/>
        <v>100</v>
      </c>
      <c r="N12" s="58">
        <f t="shared" si="6"/>
        <v>100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787</v>
      </c>
      <c r="B5" s="530"/>
      <c r="C5" s="530"/>
      <c r="D5" s="530"/>
      <c r="E5" s="530"/>
      <c r="F5" s="530"/>
      <c r="G5" s="530"/>
      <c r="H5" s="530"/>
      <c r="I5" s="530"/>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60</v>
      </c>
      <c r="J9" s="148">
        <f t="shared" ref="J9:N9" si="0">SUMIF(J10:J108,"&gt;0")</f>
        <v>240</v>
      </c>
      <c r="K9" s="4">
        <f t="shared" si="0"/>
        <v>2</v>
      </c>
      <c r="L9" s="4">
        <f t="shared" si="0"/>
        <v>2</v>
      </c>
      <c r="M9" s="4">
        <f t="shared" si="0"/>
        <v>60</v>
      </c>
      <c r="N9" s="4">
        <f t="shared" si="0"/>
        <v>60</v>
      </c>
      <c r="O9" s="298"/>
    </row>
    <row r="10" spans="1:16">
      <c r="A10" s="37">
        <v>1</v>
      </c>
      <c r="B10" s="7" t="s">
        <v>567</v>
      </c>
      <c r="C10" s="7" t="s">
        <v>553</v>
      </c>
      <c r="D10" s="7" t="s">
        <v>788</v>
      </c>
      <c r="E10" s="5" t="s">
        <v>554</v>
      </c>
      <c r="F10" s="220">
        <v>2017</v>
      </c>
      <c r="G10" s="220">
        <v>100</v>
      </c>
      <c r="H10" s="220"/>
      <c r="I10" s="16">
        <f t="shared" ref="I10:I73" si="1">IF(OR($B10="",$C10="",$D10="",$E10="",$F10&lt;an_initial,$F10&gt;an_final,$O10=FALSE),"",IF($H10="",CS23a*$G10/P10,CS23a*$H10))</f>
        <v>50</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788</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7" t="s">
        <v>788</v>
      </c>
      <c r="E12" s="5" t="s">
        <v>554</v>
      </c>
      <c r="F12" s="220">
        <v>2017</v>
      </c>
      <c r="G12" s="220">
        <v>100</v>
      </c>
      <c r="H12" s="220">
        <v>10</v>
      </c>
      <c r="I12" s="16">
        <f t="shared" si="1"/>
        <v>10</v>
      </c>
      <c r="J12" s="16">
        <f t="shared" si="2"/>
        <v>40</v>
      </c>
      <c r="K12" s="58">
        <f t="shared" si="3"/>
        <v>1</v>
      </c>
      <c r="L12" s="58">
        <f t="shared" si="4"/>
        <v>1</v>
      </c>
      <c r="M12" s="376">
        <f t="shared" si="5"/>
        <v>10</v>
      </c>
      <c r="N12" s="58">
        <f t="shared" si="6"/>
        <v>10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826</v>
      </c>
      <c r="B5" s="530"/>
      <c r="C5" s="530"/>
      <c r="D5" s="530"/>
      <c r="E5" s="530"/>
      <c r="F5" s="530"/>
      <c r="G5" s="530"/>
      <c r="H5" s="530"/>
      <c r="I5" s="530"/>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30</v>
      </c>
      <c r="J9" s="148">
        <f t="shared" ref="J9:N9" si="0">SUMIF(J10:J108,"&gt;0")</f>
        <v>240</v>
      </c>
      <c r="K9" s="4">
        <f t="shared" si="0"/>
        <v>2</v>
      </c>
      <c r="L9" s="4">
        <f t="shared" si="0"/>
        <v>2</v>
      </c>
      <c r="M9" s="4">
        <f t="shared" si="0"/>
        <v>60</v>
      </c>
      <c r="N9" s="4">
        <f t="shared" si="0"/>
        <v>60</v>
      </c>
      <c r="O9" s="298"/>
    </row>
    <row r="10" spans="1:16">
      <c r="A10" s="37">
        <v>1</v>
      </c>
      <c r="B10" s="7" t="s">
        <v>567</v>
      </c>
      <c r="C10" s="7" t="s">
        <v>553</v>
      </c>
      <c r="D10" s="7" t="s">
        <v>16</v>
      </c>
      <c r="E10" s="5" t="s">
        <v>554</v>
      </c>
      <c r="F10" s="220">
        <v>2017</v>
      </c>
      <c r="G10" s="220">
        <v>100</v>
      </c>
      <c r="H10" s="220"/>
      <c r="I10" s="16">
        <f t="shared" ref="I10:I73" si="1">IF(OR($B10="",$C10="",$D10="",$E10="",$F10&lt;an_initial,$F10&gt;an_final,$O10=FALSE),"",IF($H10="",CS23b*$G10/P10,CS23b*$H10))</f>
        <v>25</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16</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7" t="s">
        <v>16</v>
      </c>
      <c r="E12" s="5" t="s">
        <v>554</v>
      </c>
      <c r="F12" s="220">
        <v>2017</v>
      </c>
      <c r="G12" s="220">
        <v>100</v>
      </c>
      <c r="H12" s="220">
        <v>10</v>
      </c>
      <c r="I12" s="16">
        <f t="shared" si="1"/>
        <v>5</v>
      </c>
      <c r="J12" s="16">
        <f t="shared" si="2"/>
        <v>40</v>
      </c>
      <c r="K12" s="58">
        <f t="shared" si="3"/>
        <v>1</v>
      </c>
      <c r="L12" s="58">
        <f t="shared" si="4"/>
        <v>1</v>
      </c>
      <c r="M12" s="376">
        <f t="shared" si="5"/>
        <v>10</v>
      </c>
      <c r="N12" s="58">
        <f t="shared" si="6"/>
        <v>10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2"/>
  <sheetViews>
    <sheetView workbookViewId="0">
      <selection activeCell="B17" sqref="B17"/>
    </sheetView>
  </sheetViews>
  <sheetFormatPr defaultColWidth="9.109375" defaultRowHeight="14.4"/>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c r="A1" s="502" t="s">
        <v>483</v>
      </c>
      <c r="B1" s="39"/>
      <c r="C1" s="39"/>
      <c r="D1" s="39"/>
      <c r="E1" s="39"/>
      <c r="F1" s="39"/>
      <c r="G1" s="39"/>
      <c r="H1" s="39"/>
    </row>
    <row r="2" spans="1:8" s="40" customFormat="1" ht="15.6">
      <c r="A2" s="38"/>
      <c r="B2" s="39"/>
      <c r="C2" s="39"/>
      <c r="D2" s="39"/>
      <c r="E2" s="39"/>
      <c r="F2" s="39"/>
      <c r="G2" s="39"/>
      <c r="H2" s="39"/>
    </row>
    <row r="3" spans="1:8" s="40" customFormat="1" ht="18.600000000000001" thickBot="1">
      <c r="A3" s="505" t="str">
        <f>"Concurs de gradații de merit " &amp; an_final+1</f>
        <v>Concurs de gradații de merit 2021</v>
      </c>
      <c r="B3" s="505"/>
      <c r="C3" s="39"/>
      <c r="D3" s="39"/>
      <c r="E3" s="39"/>
      <c r="F3" s="39"/>
      <c r="G3" s="39"/>
      <c r="H3" s="39"/>
    </row>
    <row r="4" spans="1:8" s="40" customFormat="1">
      <c r="A4" s="506" t="str">
        <f>"Perioada de evaluare: "&amp; an_initial&amp; " ‒ " &amp; an_final</f>
        <v>Perioada de evaluare: 2016 ‒ 2020</v>
      </c>
      <c r="B4" s="506"/>
      <c r="C4" s="39"/>
      <c r="D4" s="39"/>
      <c r="E4" s="39"/>
      <c r="F4" s="39"/>
      <c r="G4" s="39"/>
      <c r="H4" s="39"/>
    </row>
    <row r="5" spans="1:8" ht="15" thickBot="1">
      <c r="A5" s="43"/>
      <c r="B5" s="41"/>
      <c r="C5" s="41"/>
      <c r="D5" s="44" t="s">
        <v>487</v>
      </c>
      <c r="E5" s="41"/>
      <c r="F5" s="41"/>
      <c r="G5" s="41"/>
      <c r="H5" s="41"/>
    </row>
    <row r="6" spans="1:8" ht="15.6">
      <c r="A6" s="45" t="s">
        <v>484</v>
      </c>
      <c r="B6" s="155" t="s">
        <v>498</v>
      </c>
      <c r="C6" s="41"/>
      <c r="D6" s="46" t="s">
        <v>493</v>
      </c>
      <c r="E6" s="41"/>
      <c r="F6" s="41"/>
      <c r="G6" s="41"/>
      <c r="H6" s="41"/>
    </row>
    <row r="7" spans="1:8" ht="15.6">
      <c r="A7" s="45" t="s">
        <v>485</v>
      </c>
      <c r="B7" s="155" t="s">
        <v>566</v>
      </c>
      <c r="C7" s="41"/>
      <c r="D7" s="46" t="s">
        <v>559</v>
      </c>
      <c r="E7" s="41"/>
      <c r="F7" s="41"/>
      <c r="G7" s="41"/>
      <c r="H7" s="41"/>
    </row>
    <row r="8" spans="1:8" ht="15.6">
      <c r="A8" s="45" t="s">
        <v>486</v>
      </c>
      <c r="B8" s="155" t="s">
        <v>492</v>
      </c>
      <c r="C8" s="41"/>
      <c r="D8" s="46" t="s">
        <v>565</v>
      </c>
      <c r="E8" s="41"/>
      <c r="F8" s="41"/>
      <c r="G8" s="41"/>
      <c r="H8" s="41"/>
    </row>
    <row r="9" spans="1:8" ht="15.6">
      <c r="A9" s="45" t="s">
        <v>1297</v>
      </c>
      <c r="B9" s="155" t="s">
        <v>524</v>
      </c>
      <c r="C9" s="41"/>
      <c r="D9" s="46" t="s">
        <v>565</v>
      </c>
      <c r="E9" s="41"/>
      <c r="F9" s="41"/>
      <c r="G9" s="41"/>
      <c r="H9" s="41"/>
    </row>
    <row r="10" spans="1:8" ht="15.6">
      <c r="A10" s="45" t="s">
        <v>1299</v>
      </c>
      <c r="B10" s="155" t="s">
        <v>1301</v>
      </c>
      <c r="C10" s="41"/>
      <c r="D10" s="46" t="s">
        <v>1300</v>
      </c>
      <c r="E10" s="41"/>
      <c r="F10" s="41"/>
      <c r="G10" s="41"/>
      <c r="H10" s="41"/>
    </row>
    <row r="11" spans="1:8" ht="15.6">
      <c r="A11" s="45" t="s">
        <v>1302</v>
      </c>
      <c r="B11" s="155" t="s">
        <v>504</v>
      </c>
      <c r="C11" s="41"/>
      <c r="D11" s="46" t="s">
        <v>565</v>
      </c>
      <c r="E11" s="41"/>
      <c r="F11" s="41"/>
      <c r="G11" s="41"/>
      <c r="H11" s="41"/>
    </row>
    <row r="12" spans="1:8">
      <c r="A12" s="47" t="s">
        <v>1303</v>
      </c>
      <c r="B12" s="155" t="s">
        <v>1304</v>
      </c>
      <c r="C12" s="41"/>
      <c r="D12" s="46" t="s">
        <v>1300</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abSelected="1" zoomScaleNormal="100" workbookViewId="0">
      <selection activeCell="I9" sqref="I9"/>
    </sheetView>
  </sheetViews>
  <sheetFormatPr defaultColWidth="9.109375" defaultRowHeight="15.6"/>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Electronică și Telecomunicații</v>
      </c>
      <c r="E2" s="61"/>
      <c r="F2" s="61"/>
      <c r="H2" s="62"/>
      <c r="I2" s="63"/>
      <c r="K2" s="62"/>
      <c r="M2" s="289"/>
      <c r="N2" s="289"/>
    </row>
    <row r="3" spans="1:15" s="60" customFormat="1">
      <c r="A3" s="346" t="str">
        <f>IF(ISBLANK(departament),"","Departamentul " &amp; departament)</f>
        <v>Departamentul Electronică Aplicată</v>
      </c>
      <c r="E3" s="61"/>
      <c r="F3" s="61"/>
      <c r="H3" s="62"/>
      <c r="I3" s="63"/>
      <c r="K3" s="62"/>
      <c r="M3" s="289"/>
      <c r="N3" s="289"/>
    </row>
    <row r="4" spans="1:15">
      <c r="A4" s="530" t="s">
        <v>802</v>
      </c>
      <c r="B4" s="530"/>
      <c r="C4" s="530"/>
      <c r="D4" s="530"/>
      <c r="E4" s="530"/>
      <c r="F4" s="530"/>
      <c r="G4" s="530"/>
      <c r="H4" s="530"/>
      <c r="I4" s="530"/>
      <c r="J4" s="530"/>
      <c r="K4" s="226"/>
      <c r="L4" s="226"/>
      <c r="M4" s="226"/>
      <c r="N4" s="291"/>
    </row>
    <row r="5" spans="1:15">
      <c r="A5" s="530" t="s">
        <v>789</v>
      </c>
      <c r="B5" s="530"/>
      <c r="C5" s="530"/>
      <c r="D5" s="530"/>
      <c r="E5" s="530"/>
      <c r="F5" s="530"/>
      <c r="G5" s="530"/>
      <c r="H5" s="530"/>
      <c r="I5" s="530"/>
      <c r="J5" s="530"/>
      <c r="K5" s="226"/>
      <c r="L5" s="226"/>
      <c r="M5" s="226"/>
    </row>
    <row r="6" spans="1:15">
      <c r="I6" s="347" t="str">
        <f>CONCATENATE(functie," ",nume_candidat)</f>
        <v>Asistent Popescu Ion</v>
      </c>
      <c r="J6" s="347" t="str">
        <f>CONCATENATE(functie," ",nume_candidat)</f>
        <v>Asistent Popescu Ion</v>
      </c>
    </row>
    <row r="7" spans="1:15" ht="19.5" customHeight="1">
      <c r="A7" s="527" t="s">
        <v>338</v>
      </c>
      <c r="B7" s="527" t="s">
        <v>0</v>
      </c>
      <c r="C7" s="527" t="s">
        <v>20</v>
      </c>
      <c r="D7" s="527" t="s">
        <v>21</v>
      </c>
      <c r="E7" s="528" t="s">
        <v>336</v>
      </c>
      <c r="F7" s="533" t="s">
        <v>22</v>
      </c>
      <c r="G7" s="527" t="s">
        <v>18</v>
      </c>
      <c r="H7" s="528" t="s">
        <v>546</v>
      </c>
      <c r="I7" s="527" t="s">
        <v>544</v>
      </c>
      <c r="J7" s="527"/>
      <c r="K7" s="527" t="s">
        <v>4</v>
      </c>
      <c r="L7" s="527"/>
      <c r="M7" s="528" t="s">
        <v>19</v>
      </c>
      <c r="N7" s="534" t="s">
        <v>541</v>
      </c>
      <c r="O7" s="537" t="s">
        <v>551</v>
      </c>
    </row>
    <row r="8" spans="1:15"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529"/>
      <c r="N8" s="534"/>
      <c r="O8" s="537"/>
    </row>
    <row r="9" spans="1:15">
      <c r="A9" s="88"/>
      <c r="B9" s="65"/>
      <c r="C9" s="65"/>
      <c r="D9" s="65"/>
      <c r="E9" s="65"/>
      <c r="F9" s="30"/>
      <c r="G9" s="74"/>
      <c r="H9" s="67"/>
      <c r="I9" s="148">
        <f>SUMIF(I10:I1010,"&gt;0")</f>
        <v>0</v>
      </c>
      <c r="J9" s="148">
        <f>SUMIF(J10:J109,"&gt;0")</f>
        <v>75</v>
      </c>
      <c r="K9" s="4">
        <f>SUMIF(K10:K109,"&gt;0")</f>
        <v>0</v>
      </c>
      <c r="L9" s="4">
        <f>SUMIF(L10:L109,"&gt;0")</f>
        <v>2</v>
      </c>
      <c r="M9" s="4">
        <f>SUMIF(M10:M109,"&gt;0")</f>
        <v>155</v>
      </c>
      <c r="N9" s="298"/>
      <c r="O9" s="302"/>
    </row>
    <row r="10" spans="1:15">
      <c r="A10" s="143">
        <v>1</v>
      </c>
      <c r="B10" s="8" t="s">
        <v>567</v>
      </c>
      <c r="C10" s="8" t="s">
        <v>553</v>
      </c>
      <c r="D10" s="147" t="s">
        <v>560</v>
      </c>
      <c r="E10" s="8" t="s">
        <v>560</v>
      </c>
      <c r="F10" s="216">
        <v>2015</v>
      </c>
      <c r="G10" s="216">
        <v>100</v>
      </c>
      <c r="H10" s="216">
        <v>55</v>
      </c>
      <c r="I10" s="16" t="str">
        <f t="shared" ref="I10:I41" si="0">IF(OR($B10="",$C10="",$D10="",$E10="",$F10&lt;an_initial,$F10&gt;an_final,$N10=FALSE),"",EBOOK/O10)</f>
        <v/>
      </c>
      <c r="J10" s="16">
        <f t="shared" ref="J10:J41" si="1">IF(OR($B10="",$C10="",$D10="",$E10="",$F10="",$F10&gt;an_final,$N10=FALSE),"",EBOOK/O10)</f>
        <v>25</v>
      </c>
      <c r="K10" s="375" t="str">
        <f t="shared" ref="K10:K41" si="2">IF(OR($B10="",$C10="",$D10="",$E10="",$F10="",$F10&gt;an_final,$N10=FALSE),"",IF($F10&gt;=an_initial,1,""))</f>
        <v/>
      </c>
      <c r="L10" s="58">
        <f t="shared" ref="L10:L41" si="3">IF(OR($B10="",$C10="",$D10="",$E10="",$F10="",$F10&gt;an_final,$N10=FALSE),"",1)</f>
        <v>1</v>
      </c>
      <c r="M10" s="376">
        <f t="shared" ref="M10:M41" si="4">IF(OR($B10="",$C10="",$D10="",$E10="",$F10="",$F10&gt;an_final,$N10=FALSE),"",IF($H10="",$G10/O10,$H10))</f>
        <v>55</v>
      </c>
      <c r="N10" s="349" t="b">
        <f t="shared" ref="N10:N73" si="5">IF(nume_candidat="",FALSE,ISNUMBER(SEARCH(nume_candidat,$B10)))</f>
        <v>1</v>
      </c>
      <c r="O10" s="377">
        <f t="shared" ref="O10:O41" si="6">LEN(B10)-LEN(SUBSTITUTE(B10,",",""))+1</f>
        <v>2</v>
      </c>
    </row>
    <row r="11" spans="1:15">
      <c r="A11" s="143">
        <v>2</v>
      </c>
      <c r="B11" s="8" t="s">
        <v>552</v>
      </c>
      <c r="C11" s="8" t="s">
        <v>553</v>
      </c>
      <c r="D11" s="8" t="s">
        <v>560</v>
      </c>
      <c r="E11" s="8" t="s">
        <v>560</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c r="A12" s="143">
        <v>3</v>
      </c>
      <c r="B12" s="6" t="s">
        <v>566</v>
      </c>
      <c r="C12" s="8" t="s">
        <v>553</v>
      </c>
      <c r="D12" s="6" t="s">
        <v>560</v>
      </c>
      <c r="E12" s="6" t="s">
        <v>560</v>
      </c>
      <c r="F12" s="216">
        <v>2015</v>
      </c>
      <c r="G12" s="216">
        <v>100</v>
      </c>
      <c r="H12" s="216"/>
      <c r="I12" s="16" t="str">
        <f t="shared" si="0"/>
        <v/>
      </c>
      <c r="J12" s="16">
        <f t="shared" si="1"/>
        <v>50</v>
      </c>
      <c r="K12" s="375" t="str">
        <f t="shared" si="2"/>
        <v/>
      </c>
      <c r="L12" s="58">
        <f t="shared" si="3"/>
        <v>1</v>
      </c>
      <c r="M12" s="376">
        <f t="shared" si="4"/>
        <v>100</v>
      </c>
      <c r="N12" s="349" t="b">
        <f t="shared" si="5"/>
        <v>1</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I11" sqref="I11"/>
    </sheetView>
  </sheetViews>
  <sheetFormatPr defaultColWidth="9.109375" defaultRowHeight="15.6"/>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Electronică și Telecomunicații</v>
      </c>
      <c r="H2" s="61"/>
      <c r="I2" s="63"/>
      <c r="J2" s="50"/>
      <c r="K2" s="62"/>
      <c r="L2" s="51"/>
      <c r="M2" s="50"/>
    </row>
    <row r="3" spans="1:13" s="60" customFormat="1">
      <c r="A3" s="346" t="str">
        <f>IF(ISBLANK(departament),"","Departamentul " &amp; departament)</f>
        <v>Departamentul Electronică Aplicată</v>
      </c>
      <c r="H3" s="61"/>
      <c r="I3" s="63"/>
      <c r="J3" s="50"/>
      <c r="K3" s="62"/>
      <c r="L3" s="51"/>
      <c r="M3" s="50"/>
    </row>
    <row r="4" spans="1:13" s="54" customFormat="1">
      <c r="A4" s="544" t="s">
        <v>802</v>
      </c>
      <c r="B4" s="544"/>
      <c r="C4" s="544"/>
      <c r="D4" s="544"/>
      <c r="E4" s="544"/>
      <c r="F4" s="544"/>
      <c r="G4" s="544"/>
      <c r="H4" s="544"/>
      <c r="I4" s="544"/>
      <c r="J4" s="424"/>
      <c r="K4" s="52"/>
      <c r="L4" s="53"/>
    </row>
    <row r="5" spans="1:13" s="54" customFormat="1">
      <c r="A5" s="544" t="s">
        <v>827</v>
      </c>
      <c r="B5" s="544"/>
      <c r="C5" s="544"/>
      <c r="D5" s="544"/>
      <c r="E5" s="544"/>
      <c r="F5" s="544"/>
      <c r="G5" s="544"/>
      <c r="H5" s="544"/>
      <c r="I5" s="544"/>
      <c r="J5" s="424"/>
      <c r="K5" s="52"/>
      <c r="L5" s="55"/>
    </row>
    <row r="6" spans="1:13" s="54" customFormat="1" ht="13.5" customHeight="1">
      <c r="A6" s="50"/>
      <c r="I6" s="504" t="s">
        <v>1298</v>
      </c>
      <c r="J6" s="347" t="str">
        <f>CONCATENATE(functie," ",nume_candidat)</f>
        <v>Asistent Popescu Ion</v>
      </c>
      <c r="K6" s="57"/>
      <c r="L6" s="55"/>
    </row>
    <row r="7" spans="1:13" ht="18.75" customHeight="1">
      <c r="A7" s="541" t="s">
        <v>338</v>
      </c>
      <c r="B7" s="528" t="s">
        <v>795</v>
      </c>
      <c r="C7" s="528" t="s">
        <v>790</v>
      </c>
      <c r="D7" s="160" t="s">
        <v>819</v>
      </c>
      <c r="E7" s="421"/>
      <c r="F7" s="421"/>
      <c r="G7" s="421"/>
      <c r="H7" s="538" t="s">
        <v>2</v>
      </c>
      <c r="I7" s="541" t="s">
        <v>544</v>
      </c>
      <c r="J7" s="538" t="s">
        <v>1166</v>
      </c>
      <c r="K7" s="541" t="s">
        <v>4</v>
      </c>
      <c r="L7" s="546" t="s">
        <v>541</v>
      </c>
      <c r="M7" s="535" t="s">
        <v>551</v>
      </c>
    </row>
    <row r="8" spans="1:13" ht="18.75" customHeight="1">
      <c r="A8" s="542"/>
      <c r="B8" s="545"/>
      <c r="C8" s="545"/>
      <c r="D8" s="421"/>
      <c r="E8" s="160" t="s">
        <v>793</v>
      </c>
      <c r="F8" s="421"/>
      <c r="G8" s="421"/>
      <c r="H8" s="539"/>
      <c r="I8" s="542"/>
      <c r="J8" s="539"/>
      <c r="K8" s="542"/>
      <c r="L8" s="547"/>
      <c r="M8" s="535"/>
    </row>
    <row r="9" spans="1:13" ht="18.75" customHeight="1">
      <c r="A9" s="542"/>
      <c r="B9" s="545"/>
      <c r="C9" s="545"/>
      <c r="D9" s="160"/>
      <c r="E9" s="160"/>
      <c r="F9" s="160" t="s">
        <v>791</v>
      </c>
      <c r="G9" s="421"/>
      <c r="H9" s="539"/>
      <c r="I9" s="543"/>
      <c r="J9" s="539"/>
      <c r="K9" s="543"/>
      <c r="L9" s="547"/>
      <c r="M9" s="535"/>
    </row>
    <row r="10" spans="1:13" ht="18.75" customHeight="1">
      <c r="A10" s="543"/>
      <c r="B10" s="529"/>
      <c r="C10" s="529"/>
      <c r="D10" s="421"/>
      <c r="F10" s="160"/>
      <c r="G10" s="160" t="s">
        <v>792</v>
      </c>
      <c r="H10" s="540"/>
      <c r="I10" s="425" t="str">
        <f>CONCATENATE("ultimii ",durata_evaluare," ani")</f>
        <v>ultimii 5 ani</v>
      </c>
      <c r="J10" s="540"/>
      <c r="K10" s="348" t="str">
        <f>CONCATENATE("ultimii                                  ",durata_evaluare," ani")</f>
        <v>ultimii                                  5 ani</v>
      </c>
      <c r="L10" s="548"/>
      <c r="M10" s="535"/>
    </row>
    <row r="11" spans="1:13">
      <c r="A11" s="56"/>
      <c r="B11" s="65"/>
      <c r="C11" s="65"/>
      <c r="D11" s="65"/>
      <c r="E11" s="65"/>
      <c r="F11" s="65"/>
      <c r="G11" s="65"/>
      <c r="H11" s="30"/>
      <c r="I11" s="148">
        <f>SUMIF(I12:I1012,"&gt;0")</f>
        <v>450</v>
      </c>
      <c r="J11" s="436"/>
      <c r="K11" s="4">
        <f t="shared" ref="K11" si="0">SUMIF(K12:K110,"&gt;0")</f>
        <v>2</v>
      </c>
      <c r="L11" s="12"/>
      <c r="M11" s="48"/>
    </row>
    <row r="12" spans="1:13">
      <c r="A12" s="37">
        <v>1</v>
      </c>
      <c r="B12" s="380" t="s">
        <v>567</v>
      </c>
      <c r="C12" s="380" t="s">
        <v>553</v>
      </c>
      <c r="D12" s="380" t="s">
        <v>317</v>
      </c>
      <c r="E12" s="380"/>
      <c r="F12" s="380"/>
      <c r="G12" s="380"/>
      <c r="H12" s="423">
        <v>2018</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c r="A13" s="37">
        <v>2</v>
      </c>
      <c r="B13" s="380" t="s">
        <v>552</v>
      </c>
      <c r="C13" s="380" t="s">
        <v>553</v>
      </c>
      <c r="D13" s="380"/>
      <c r="E13" s="380" t="s">
        <v>317</v>
      </c>
      <c r="F13" s="380"/>
      <c r="G13" s="380"/>
      <c r="H13" s="423">
        <v>2018</v>
      </c>
      <c r="I13" s="382" t="str">
        <f t="shared" si="1"/>
        <v/>
      </c>
      <c r="J13" s="37"/>
      <c r="K13" s="58" t="str">
        <f t="shared" si="2"/>
        <v/>
      </c>
      <c r="L13" s="349" t="b">
        <f t="shared" si="3"/>
        <v>0</v>
      </c>
      <c r="M13" s="350">
        <f t="shared" si="4"/>
        <v>1</v>
      </c>
    </row>
    <row r="14" spans="1:13">
      <c r="A14" s="37">
        <v>3</v>
      </c>
      <c r="B14" s="6" t="s">
        <v>566</v>
      </c>
      <c r="C14" s="380" t="s">
        <v>553</v>
      </c>
      <c r="D14" s="380"/>
      <c r="E14" s="380"/>
      <c r="F14" s="380" t="s">
        <v>317</v>
      </c>
      <c r="G14" s="380" t="s">
        <v>317</v>
      </c>
      <c r="H14" s="423">
        <v>2018</v>
      </c>
      <c r="I14" s="382">
        <f t="shared" si="1"/>
        <v>350</v>
      </c>
      <c r="J14" s="37"/>
      <c r="K14" s="58">
        <f t="shared" si="2"/>
        <v>1</v>
      </c>
      <c r="L14" s="349" t="b">
        <f t="shared" si="3"/>
        <v>1</v>
      </c>
      <c r="M14" s="350">
        <f t="shared" si="4"/>
        <v>1</v>
      </c>
    </row>
    <row r="15" spans="1:13">
      <c r="A15" s="37">
        <v>4</v>
      </c>
      <c r="B15" s="6"/>
      <c r="C15" s="6"/>
      <c r="D15" s="6"/>
      <c r="E15" s="6"/>
      <c r="F15" s="6"/>
      <c r="G15" s="6"/>
      <c r="H15" s="422"/>
      <c r="I15" s="382" t="str">
        <f t="shared" si="1"/>
        <v/>
      </c>
      <c r="J15" s="37"/>
      <c r="K15" s="58" t="str">
        <f t="shared" si="2"/>
        <v/>
      </c>
      <c r="L15" s="349" t="b">
        <f t="shared" si="3"/>
        <v>0</v>
      </c>
      <c r="M15" s="350">
        <f t="shared" si="4"/>
        <v>1</v>
      </c>
    </row>
    <row r="16" spans="1:13">
      <c r="A16" s="37">
        <v>5</v>
      </c>
      <c r="B16" s="6"/>
      <c r="C16" s="6"/>
      <c r="D16" s="6"/>
      <c r="E16" s="6"/>
      <c r="F16" s="6"/>
      <c r="G16" s="6"/>
      <c r="H16" s="422"/>
      <c r="I16" s="382" t="str">
        <f t="shared" si="1"/>
        <v/>
      </c>
      <c r="J16" s="37"/>
      <c r="K16" s="58" t="str">
        <f t="shared" si="2"/>
        <v/>
      </c>
      <c r="L16" s="349" t="b">
        <f t="shared" si="3"/>
        <v>0</v>
      </c>
      <c r="M16" s="350">
        <f t="shared" si="4"/>
        <v>1</v>
      </c>
    </row>
    <row r="17" spans="1:13">
      <c r="A17" s="37">
        <v>6</v>
      </c>
      <c r="B17" s="6"/>
      <c r="C17" s="6"/>
      <c r="D17" s="6"/>
      <c r="E17" s="6"/>
      <c r="F17" s="6"/>
      <c r="G17" s="6"/>
      <c r="H17" s="422"/>
      <c r="I17" s="382" t="str">
        <f t="shared" si="1"/>
        <v/>
      </c>
      <c r="J17" s="37"/>
      <c r="K17" s="58" t="str">
        <f t="shared" si="2"/>
        <v/>
      </c>
      <c r="L17" s="349" t="b">
        <f t="shared" si="3"/>
        <v>0</v>
      </c>
      <c r="M17" s="350">
        <f t="shared" si="4"/>
        <v>1</v>
      </c>
    </row>
    <row r="18" spans="1:13">
      <c r="A18" s="37">
        <v>7</v>
      </c>
      <c r="B18" s="6"/>
      <c r="C18" s="6"/>
      <c r="D18" s="6"/>
      <c r="E18" s="6"/>
      <c r="F18" s="6"/>
      <c r="G18" s="6"/>
      <c r="H18" s="422"/>
      <c r="I18" s="382" t="str">
        <f t="shared" si="1"/>
        <v/>
      </c>
      <c r="J18" s="37"/>
      <c r="K18" s="58" t="str">
        <f t="shared" si="2"/>
        <v/>
      </c>
      <c r="L18" s="349" t="b">
        <f t="shared" si="3"/>
        <v>0</v>
      </c>
      <c r="M18" s="350">
        <f t="shared" si="4"/>
        <v>1</v>
      </c>
    </row>
    <row r="19" spans="1:13">
      <c r="A19" s="37">
        <v>8</v>
      </c>
      <c r="B19" s="6"/>
      <c r="C19" s="6"/>
      <c r="D19" s="6"/>
      <c r="E19" s="6"/>
      <c r="F19" s="6"/>
      <c r="G19" s="6"/>
      <c r="H19" s="422"/>
      <c r="I19" s="382" t="str">
        <f t="shared" si="1"/>
        <v/>
      </c>
      <c r="J19" s="37"/>
      <c r="K19" s="58" t="str">
        <f t="shared" si="2"/>
        <v/>
      </c>
      <c r="L19" s="349" t="b">
        <f t="shared" si="3"/>
        <v>0</v>
      </c>
      <c r="M19" s="350">
        <f t="shared" si="4"/>
        <v>1</v>
      </c>
    </row>
    <row r="20" spans="1:13">
      <c r="A20" s="37">
        <v>9</v>
      </c>
      <c r="B20" s="6"/>
      <c r="C20" s="6"/>
      <c r="D20" s="6"/>
      <c r="E20" s="6"/>
      <c r="F20" s="6"/>
      <c r="G20" s="6"/>
      <c r="H20" s="422"/>
      <c r="I20" s="382" t="str">
        <f t="shared" si="1"/>
        <v/>
      </c>
      <c r="J20" s="37"/>
      <c r="K20" s="58" t="str">
        <f t="shared" si="2"/>
        <v/>
      </c>
      <c r="L20" s="349" t="b">
        <f t="shared" si="3"/>
        <v>0</v>
      </c>
      <c r="M20" s="350">
        <f t="shared" si="4"/>
        <v>1</v>
      </c>
    </row>
    <row r="21" spans="1:13">
      <c r="A21" s="37">
        <v>10</v>
      </c>
      <c r="B21" s="6"/>
      <c r="C21" s="6"/>
      <c r="D21" s="6"/>
      <c r="E21" s="6"/>
      <c r="F21" s="6"/>
      <c r="G21" s="6"/>
      <c r="H21" s="422"/>
      <c r="I21" s="382" t="str">
        <f t="shared" si="1"/>
        <v/>
      </c>
      <c r="J21" s="37"/>
      <c r="K21" s="58" t="str">
        <f t="shared" si="2"/>
        <v/>
      </c>
      <c r="L21" s="349" t="b">
        <f t="shared" si="3"/>
        <v>0</v>
      </c>
      <c r="M21" s="350">
        <f t="shared" si="4"/>
        <v>1</v>
      </c>
    </row>
    <row r="22" spans="1:13">
      <c r="A22" s="37">
        <v>11</v>
      </c>
      <c r="B22" s="6"/>
      <c r="C22" s="6"/>
      <c r="D22" s="6"/>
      <c r="E22" s="6"/>
      <c r="F22" s="6"/>
      <c r="G22" s="6"/>
      <c r="H22" s="422"/>
      <c r="I22" s="382" t="str">
        <f t="shared" si="1"/>
        <v/>
      </c>
      <c r="J22" s="37"/>
      <c r="K22" s="58" t="str">
        <f t="shared" si="2"/>
        <v/>
      </c>
      <c r="L22" s="349" t="b">
        <f t="shared" si="3"/>
        <v>0</v>
      </c>
      <c r="M22" s="350">
        <f t="shared" si="4"/>
        <v>1</v>
      </c>
    </row>
    <row r="23" spans="1:13">
      <c r="A23" s="37">
        <v>12</v>
      </c>
      <c r="B23" s="6"/>
      <c r="C23" s="6"/>
      <c r="D23" s="6"/>
      <c r="E23" s="6"/>
      <c r="F23" s="6"/>
      <c r="G23" s="6"/>
      <c r="H23" s="422"/>
      <c r="I23" s="382" t="str">
        <f t="shared" si="1"/>
        <v/>
      </c>
      <c r="J23" s="37"/>
      <c r="K23" s="58" t="str">
        <f t="shared" si="2"/>
        <v/>
      </c>
      <c r="L23" s="349" t="b">
        <f t="shared" si="3"/>
        <v>0</v>
      </c>
      <c r="M23" s="350">
        <f t="shared" si="4"/>
        <v>1</v>
      </c>
    </row>
    <row r="24" spans="1:13">
      <c r="A24" s="37">
        <v>13</v>
      </c>
      <c r="B24" s="6"/>
      <c r="C24" s="6"/>
      <c r="D24" s="6"/>
      <c r="E24" s="6"/>
      <c r="F24" s="6"/>
      <c r="G24" s="6"/>
      <c r="H24" s="422"/>
      <c r="I24" s="382" t="str">
        <f t="shared" si="1"/>
        <v/>
      </c>
      <c r="J24" s="37"/>
      <c r="K24" s="58" t="str">
        <f t="shared" si="2"/>
        <v/>
      </c>
      <c r="L24" s="349" t="b">
        <f t="shared" si="3"/>
        <v>0</v>
      </c>
      <c r="M24" s="350">
        <f t="shared" si="4"/>
        <v>1</v>
      </c>
    </row>
    <row r="25" spans="1:13">
      <c r="A25" s="37">
        <v>14</v>
      </c>
      <c r="B25" s="6"/>
      <c r="C25" s="6"/>
      <c r="D25" s="6"/>
      <c r="E25" s="6"/>
      <c r="F25" s="6"/>
      <c r="G25" s="6"/>
      <c r="H25" s="422"/>
      <c r="I25" s="382" t="str">
        <f t="shared" si="1"/>
        <v/>
      </c>
      <c r="J25" s="37"/>
      <c r="K25" s="58" t="str">
        <f t="shared" si="2"/>
        <v/>
      </c>
      <c r="L25" s="349" t="b">
        <f t="shared" si="3"/>
        <v>0</v>
      </c>
      <c r="M25" s="350">
        <f t="shared" si="4"/>
        <v>1</v>
      </c>
    </row>
    <row r="26" spans="1:13">
      <c r="A26" s="37">
        <v>15</v>
      </c>
      <c r="B26" s="6"/>
      <c r="C26" s="6"/>
      <c r="D26" s="6"/>
      <c r="E26" s="6"/>
      <c r="F26" s="6"/>
      <c r="G26" s="6"/>
      <c r="H26" s="422"/>
      <c r="I26" s="382" t="str">
        <f t="shared" si="1"/>
        <v/>
      </c>
      <c r="J26" s="37"/>
      <c r="K26" s="58" t="str">
        <f t="shared" si="2"/>
        <v/>
      </c>
      <c r="L26" s="349" t="b">
        <f t="shared" si="3"/>
        <v>0</v>
      </c>
      <c r="M26" s="350">
        <f t="shared" si="4"/>
        <v>1</v>
      </c>
    </row>
    <row r="27" spans="1:13">
      <c r="A27" s="37">
        <v>16</v>
      </c>
      <c r="B27" s="6"/>
      <c r="C27" s="6"/>
      <c r="D27" s="6"/>
      <c r="E27" s="6"/>
      <c r="F27" s="6"/>
      <c r="G27" s="6"/>
      <c r="H27" s="422"/>
      <c r="I27" s="382" t="str">
        <f t="shared" si="1"/>
        <v/>
      </c>
      <c r="J27" s="37"/>
      <c r="K27" s="58" t="str">
        <f t="shared" si="2"/>
        <v/>
      </c>
      <c r="L27" s="349" t="b">
        <f t="shared" si="3"/>
        <v>0</v>
      </c>
      <c r="M27" s="350">
        <f t="shared" si="4"/>
        <v>1</v>
      </c>
    </row>
    <row r="28" spans="1:13">
      <c r="A28" s="37">
        <v>17</v>
      </c>
      <c r="B28" s="6"/>
      <c r="C28" s="6"/>
      <c r="D28" s="6"/>
      <c r="E28" s="6"/>
      <c r="F28" s="6"/>
      <c r="G28" s="6"/>
      <c r="H28" s="422"/>
      <c r="I28" s="382" t="str">
        <f t="shared" si="1"/>
        <v/>
      </c>
      <c r="J28" s="37"/>
      <c r="K28" s="58" t="str">
        <f t="shared" si="2"/>
        <v/>
      </c>
      <c r="L28" s="349" t="b">
        <f t="shared" si="3"/>
        <v>0</v>
      </c>
      <c r="M28" s="350">
        <f t="shared" si="4"/>
        <v>1</v>
      </c>
    </row>
    <row r="29" spans="1:13">
      <c r="A29" s="37">
        <v>18</v>
      </c>
      <c r="B29" s="6"/>
      <c r="C29" s="6"/>
      <c r="D29" s="6"/>
      <c r="E29" s="6"/>
      <c r="F29" s="6"/>
      <c r="G29" s="6"/>
      <c r="H29" s="422"/>
      <c r="I29" s="382" t="str">
        <f t="shared" si="1"/>
        <v/>
      </c>
      <c r="J29" s="37"/>
      <c r="K29" s="58" t="str">
        <f t="shared" si="2"/>
        <v/>
      </c>
      <c r="L29" s="349" t="b">
        <f t="shared" si="3"/>
        <v>0</v>
      </c>
      <c r="M29" s="350">
        <f t="shared" si="4"/>
        <v>1</v>
      </c>
    </row>
    <row r="30" spans="1:13">
      <c r="A30" s="37">
        <v>19</v>
      </c>
      <c r="B30" s="6"/>
      <c r="C30" s="6"/>
      <c r="D30" s="6"/>
      <c r="E30" s="6"/>
      <c r="F30" s="6"/>
      <c r="G30" s="6"/>
      <c r="H30" s="422"/>
      <c r="I30" s="382" t="str">
        <f t="shared" si="1"/>
        <v/>
      </c>
      <c r="J30" s="37"/>
      <c r="K30" s="58" t="str">
        <f t="shared" si="2"/>
        <v/>
      </c>
      <c r="L30" s="349" t="b">
        <f t="shared" si="3"/>
        <v>0</v>
      </c>
      <c r="M30" s="350">
        <f t="shared" si="4"/>
        <v>1</v>
      </c>
    </row>
    <row r="31" spans="1:13">
      <c r="A31" s="37">
        <v>20</v>
      </c>
      <c r="B31" s="6"/>
      <c r="C31" s="6"/>
      <c r="D31" s="6"/>
      <c r="E31" s="6"/>
      <c r="F31" s="6"/>
      <c r="G31" s="6"/>
      <c r="H31" s="422"/>
      <c r="I31" s="382" t="str">
        <f t="shared" si="1"/>
        <v/>
      </c>
      <c r="J31" s="37"/>
      <c r="K31" s="58" t="str">
        <f t="shared" si="2"/>
        <v/>
      </c>
      <c r="L31" s="349" t="b">
        <f t="shared" si="3"/>
        <v>0</v>
      </c>
      <c r="M31" s="350">
        <f t="shared" si="4"/>
        <v>1</v>
      </c>
    </row>
    <row r="32" spans="1:13">
      <c r="A32" s="37">
        <v>21</v>
      </c>
      <c r="B32" s="6"/>
      <c r="C32" s="6"/>
      <c r="D32" s="6"/>
      <c r="E32" s="6"/>
      <c r="F32" s="6"/>
      <c r="G32" s="6"/>
      <c r="H32" s="422"/>
      <c r="I32" s="382" t="str">
        <f t="shared" si="1"/>
        <v/>
      </c>
      <c r="J32" s="37"/>
      <c r="K32" s="58" t="str">
        <f t="shared" si="2"/>
        <v/>
      </c>
      <c r="L32" s="349" t="b">
        <f t="shared" si="3"/>
        <v>0</v>
      </c>
      <c r="M32" s="350">
        <f t="shared" si="4"/>
        <v>1</v>
      </c>
    </row>
    <row r="33" spans="1:13">
      <c r="A33" s="37">
        <v>22</v>
      </c>
      <c r="B33" s="6"/>
      <c r="C33" s="6"/>
      <c r="D33" s="6"/>
      <c r="E33" s="6"/>
      <c r="F33" s="6"/>
      <c r="G33" s="6"/>
      <c r="H33" s="422"/>
      <c r="I33" s="382" t="str">
        <f t="shared" si="1"/>
        <v/>
      </c>
      <c r="J33" s="37"/>
      <c r="K33" s="58" t="str">
        <f t="shared" si="2"/>
        <v/>
      </c>
      <c r="L33" s="349" t="b">
        <f t="shared" si="3"/>
        <v>0</v>
      </c>
      <c r="M33" s="350">
        <f t="shared" si="4"/>
        <v>1</v>
      </c>
    </row>
    <row r="34" spans="1:13">
      <c r="A34" s="37">
        <v>23</v>
      </c>
      <c r="B34" s="6"/>
      <c r="C34" s="6"/>
      <c r="D34" s="6"/>
      <c r="E34" s="6"/>
      <c r="F34" s="6"/>
      <c r="G34" s="6"/>
      <c r="H34" s="422"/>
      <c r="I34" s="382" t="str">
        <f t="shared" si="1"/>
        <v/>
      </c>
      <c r="J34" s="37"/>
      <c r="K34" s="58" t="str">
        <f t="shared" si="2"/>
        <v/>
      </c>
      <c r="L34" s="349" t="b">
        <f t="shared" si="3"/>
        <v>0</v>
      </c>
      <c r="M34" s="350">
        <f t="shared" si="4"/>
        <v>1</v>
      </c>
    </row>
    <row r="35" spans="1:13">
      <c r="A35" s="37">
        <v>24</v>
      </c>
      <c r="B35" s="6"/>
      <c r="C35" s="6"/>
      <c r="D35" s="6"/>
      <c r="E35" s="6"/>
      <c r="F35" s="6"/>
      <c r="G35" s="6"/>
      <c r="H35" s="422"/>
      <c r="I35" s="382" t="str">
        <f t="shared" si="1"/>
        <v/>
      </c>
      <c r="J35" s="37"/>
      <c r="K35" s="58" t="str">
        <f t="shared" si="2"/>
        <v/>
      </c>
      <c r="L35" s="349" t="b">
        <f t="shared" si="3"/>
        <v>0</v>
      </c>
      <c r="M35" s="350">
        <f t="shared" si="4"/>
        <v>1</v>
      </c>
    </row>
    <row r="36" spans="1:13">
      <c r="A36" s="37">
        <v>25</v>
      </c>
      <c r="B36" s="6"/>
      <c r="C36" s="6"/>
      <c r="D36" s="6"/>
      <c r="E36" s="6"/>
      <c r="F36" s="6"/>
      <c r="G36" s="6"/>
      <c r="H36" s="422"/>
      <c r="I36" s="382" t="str">
        <f t="shared" si="1"/>
        <v/>
      </c>
      <c r="J36" s="37"/>
      <c r="K36" s="58" t="str">
        <f t="shared" si="2"/>
        <v/>
      </c>
      <c r="L36" s="349" t="b">
        <f t="shared" si="3"/>
        <v>0</v>
      </c>
      <c r="M36" s="350">
        <f t="shared" si="4"/>
        <v>1</v>
      </c>
    </row>
    <row r="37" spans="1:13">
      <c r="A37" s="37">
        <v>26</v>
      </c>
      <c r="B37" s="6"/>
      <c r="C37" s="6"/>
      <c r="D37" s="6"/>
      <c r="E37" s="6"/>
      <c r="F37" s="6"/>
      <c r="G37" s="6"/>
      <c r="H37" s="422"/>
      <c r="I37" s="382" t="str">
        <f t="shared" si="1"/>
        <v/>
      </c>
      <c r="J37" s="37"/>
      <c r="K37" s="58" t="str">
        <f t="shared" si="2"/>
        <v/>
      </c>
      <c r="L37" s="349" t="b">
        <f t="shared" si="3"/>
        <v>0</v>
      </c>
      <c r="M37" s="350">
        <f t="shared" si="4"/>
        <v>1</v>
      </c>
    </row>
    <row r="38" spans="1:13">
      <c r="A38" s="37">
        <v>27</v>
      </c>
      <c r="B38" s="6"/>
      <c r="C38" s="6"/>
      <c r="D38" s="6"/>
      <c r="E38" s="6"/>
      <c r="F38" s="6"/>
      <c r="G38" s="6"/>
      <c r="H38" s="422"/>
      <c r="I38" s="382" t="str">
        <f t="shared" si="1"/>
        <v/>
      </c>
      <c r="J38" s="37"/>
      <c r="K38" s="58" t="str">
        <f t="shared" si="2"/>
        <v/>
      </c>
      <c r="L38" s="349" t="b">
        <f t="shared" si="3"/>
        <v>0</v>
      </c>
      <c r="M38" s="350">
        <f t="shared" si="4"/>
        <v>1</v>
      </c>
    </row>
    <row r="39" spans="1:13">
      <c r="A39" s="37">
        <v>28</v>
      </c>
      <c r="B39" s="6"/>
      <c r="C39" s="6"/>
      <c r="D39" s="6"/>
      <c r="E39" s="6"/>
      <c r="F39" s="6"/>
      <c r="G39" s="6"/>
      <c r="H39" s="422"/>
      <c r="I39" s="382" t="str">
        <f t="shared" si="1"/>
        <v/>
      </c>
      <c r="J39" s="37"/>
      <c r="K39" s="58" t="str">
        <f t="shared" si="2"/>
        <v/>
      </c>
      <c r="L39" s="349" t="b">
        <f t="shared" si="3"/>
        <v>0</v>
      </c>
      <c r="M39" s="350">
        <f t="shared" si="4"/>
        <v>1</v>
      </c>
    </row>
    <row r="40" spans="1:13">
      <c r="A40" s="37">
        <v>29</v>
      </c>
      <c r="B40" s="6"/>
      <c r="C40" s="6"/>
      <c r="D40" s="6"/>
      <c r="E40" s="6"/>
      <c r="F40" s="6"/>
      <c r="G40" s="6"/>
      <c r="H40" s="422"/>
      <c r="I40" s="382" t="str">
        <f t="shared" si="1"/>
        <v/>
      </c>
      <c r="J40" s="37"/>
      <c r="K40" s="58" t="str">
        <f t="shared" si="2"/>
        <v/>
      </c>
      <c r="L40" s="349" t="b">
        <f t="shared" si="3"/>
        <v>0</v>
      </c>
      <c r="M40" s="350">
        <f t="shared" si="4"/>
        <v>1</v>
      </c>
    </row>
    <row r="41" spans="1:13">
      <c r="A41" s="37">
        <v>30</v>
      </c>
      <c r="B41" s="6"/>
      <c r="C41" s="6"/>
      <c r="D41" s="6"/>
      <c r="E41" s="6"/>
      <c r="F41" s="6"/>
      <c r="G41" s="6"/>
      <c r="H41" s="422"/>
      <c r="I41" s="382" t="str">
        <f t="shared" si="1"/>
        <v/>
      </c>
      <c r="J41" s="37"/>
      <c r="K41" s="58" t="str">
        <f t="shared" si="2"/>
        <v/>
      </c>
      <c r="L41" s="349" t="b">
        <f t="shared" si="3"/>
        <v>0</v>
      </c>
      <c r="M41" s="350">
        <f t="shared" si="4"/>
        <v>1</v>
      </c>
    </row>
    <row r="42" spans="1:13">
      <c r="A42" s="37">
        <v>31</v>
      </c>
      <c r="B42" s="6"/>
      <c r="C42" s="6"/>
      <c r="D42" s="6"/>
      <c r="E42" s="6"/>
      <c r="F42" s="6"/>
      <c r="G42" s="6"/>
      <c r="H42" s="422"/>
      <c r="I42" s="382" t="str">
        <f t="shared" si="1"/>
        <v/>
      </c>
      <c r="J42" s="37"/>
      <c r="K42" s="58" t="str">
        <f t="shared" si="2"/>
        <v/>
      </c>
      <c r="L42" s="349" t="b">
        <f t="shared" si="3"/>
        <v>0</v>
      </c>
      <c r="M42" s="350">
        <f t="shared" si="4"/>
        <v>1</v>
      </c>
    </row>
    <row r="43" spans="1:13">
      <c r="A43" s="37">
        <v>32</v>
      </c>
      <c r="B43" s="6"/>
      <c r="C43" s="6"/>
      <c r="D43" s="6"/>
      <c r="E43" s="6"/>
      <c r="F43" s="6"/>
      <c r="G43" s="6"/>
      <c r="H43" s="422"/>
      <c r="I43" s="382" t="str">
        <f t="shared" si="1"/>
        <v/>
      </c>
      <c r="J43" s="37"/>
      <c r="K43" s="58" t="str">
        <f t="shared" si="2"/>
        <v/>
      </c>
      <c r="L43" s="349" t="b">
        <f t="shared" si="3"/>
        <v>0</v>
      </c>
      <c r="M43" s="350">
        <f t="shared" si="4"/>
        <v>1</v>
      </c>
    </row>
    <row r="44" spans="1:13">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2"/>
      <c r="I45" s="382" t="str">
        <f t="shared" si="1"/>
        <v/>
      </c>
      <c r="J45" s="37"/>
      <c r="K45" s="58" t="str">
        <f t="shared" si="5"/>
        <v/>
      </c>
      <c r="L45" s="349" t="b">
        <f t="shared" si="3"/>
        <v>0</v>
      </c>
      <c r="M45" s="350">
        <f t="shared" si="6"/>
        <v>1</v>
      </c>
    </row>
    <row r="46" spans="1:13">
      <c r="A46" s="37">
        <v>35</v>
      </c>
      <c r="B46" s="6"/>
      <c r="C46" s="6"/>
      <c r="D46" s="6"/>
      <c r="E46" s="6"/>
      <c r="F46" s="6"/>
      <c r="G46" s="6"/>
      <c r="H46" s="422"/>
      <c r="I46" s="382" t="str">
        <f t="shared" si="1"/>
        <v/>
      </c>
      <c r="J46" s="37"/>
      <c r="K46" s="58" t="str">
        <f t="shared" si="5"/>
        <v/>
      </c>
      <c r="L46" s="349" t="b">
        <f t="shared" si="3"/>
        <v>0</v>
      </c>
      <c r="M46" s="350">
        <f t="shared" si="6"/>
        <v>1</v>
      </c>
    </row>
    <row r="47" spans="1:13">
      <c r="A47" s="37">
        <v>36</v>
      </c>
      <c r="B47" s="6"/>
      <c r="C47" s="6"/>
      <c r="D47" s="6"/>
      <c r="E47" s="6"/>
      <c r="F47" s="6"/>
      <c r="G47" s="6"/>
      <c r="H47" s="422"/>
      <c r="I47" s="382" t="str">
        <f t="shared" si="1"/>
        <v/>
      </c>
      <c r="J47" s="37"/>
      <c r="K47" s="58" t="str">
        <f t="shared" si="5"/>
        <v/>
      </c>
      <c r="L47" s="349" t="b">
        <f t="shared" si="3"/>
        <v>0</v>
      </c>
      <c r="M47" s="350">
        <f t="shared" si="6"/>
        <v>1</v>
      </c>
    </row>
    <row r="48" spans="1:13">
      <c r="A48" s="37">
        <v>37</v>
      </c>
      <c r="B48" s="6"/>
      <c r="C48" s="6"/>
      <c r="D48" s="6"/>
      <c r="E48" s="6"/>
      <c r="F48" s="6"/>
      <c r="G48" s="6"/>
      <c r="H48" s="422"/>
      <c r="I48" s="382" t="str">
        <f t="shared" si="1"/>
        <v/>
      </c>
      <c r="J48" s="37"/>
      <c r="K48" s="58" t="str">
        <f t="shared" si="5"/>
        <v/>
      </c>
      <c r="L48" s="349" t="b">
        <f t="shared" si="3"/>
        <v>0</v>
      </c>
      <c r="M48" s="350">
        <f t="shared" si="6"/>
        <v>1</v>
      </c>
    </row>
    <row r="49" spans="1:13">
      <c r="A49" s="37">
        <v>38</v>
      </c>
      <c r="B49" s="6"/>
      <c r="C49" s="6"/>
      <c r="D49" s="6"/>
      <c r="E49" s="6"/>
      <c r="F49" s="6"/>
      <c r="G49" s="6"/>
      <c r="H49" s="422"/>
      <c r="I49" s="382" t="str">
        <f t="shared" si="1"/>
        <v/>
      </c>
      <c r="J49" s="37"/>
      <c r="K49" s="58" t="str">
        <f t="shared" si="5"/>
        <v/>
      </c>
      <c r="L49" s="349" t="b">
        <f t="shared" si="3"/>
        <v>0</v>
      </c>
      <c r="M49" s="350">
        <f t="shared" si="6"/>
        <v>1</v>
      </c>
    </row>
    <row r="50" spans="1:13">
      <c r="A50" s="37">
        <v>39</v>
      </c>
      <c r="B50" s="6"/>
      <c r="C50" s="6"/>
      <c r="D50" s="6"/>
      <c r="E50" s="6"/>
      <c r="F50" s="6"/>
      <c r="G50" s="6"/>
      <c r="H50" s="422"/>
      <c r="I50" s="382" t="str">
        <f t="shared" si="1"/>
        <v/>
      </c>
      <c r="J50" s="37"/>
      <c r="K50" s="58" t="str">
        <f t="shared" si="5"/>
        <v/>
      </c>
      <c r="L50" s="349" t="b">
        <f t="shared" si="3"/>
        <v>0</v>
      </c>
      <c r="M50" s="350">
        <f t="shared" si="6"/>
        <v>1</v>
      </c>
    </row>
    <row r="51" spans="1:13">
      <c r="A51" s="37">
        <v>40</v>
      </c>
      <c r="B51" s="6"/>
      <c r="C51" s="6"/>
      <c r="D51" s="6"/>
      <c r="E51" s="6"/>
      <c r="F51" s="6"/>
      <c r="G51" s="6"/>
      <c r="H51" s="422"/>
      <c r="I51" s="382" t="str">
        <f t="shared" si="1"/>
        <v/>
      </c>
      <c r="J51" s="37"/>
      <c r="K51" s="58" t="str">
        <f t="shared" si="5"/>
        <v/>
      </c>
      <c r="L51" s="349" t="b">
        <f t="shared" si="3"/>
        <v>0</v>
      </c>
      <c r="M51" s="350">
        <f t="shared" si="6"/>
        <v>1</v>
      </c>
    </row>
    <row r="52" spans="1:13">
      <c r="A52" s="37">
        <v>41</v>
      </c>
      <c r="B52" s="6"/>
      <c r="C52" s="6"/>
      <c r="D52" s="6"/>
      <c r="E52" s="6"/>
      <c r="F52" s="6"/>
      <c r="G52" s="6"/>
      <c r="H52" s="422"/>
      <c r="I52" s="382" t="str">
        <f t="shared" si="1"/>
        <v/>
      </c>
      <c r="J52" s="37"/>
      <c r="K52" s="58" t="str">
        <f t="shared" si="5"/>
        <v/>
      </c>
      <c r="L52" s="349" t="b">
        <f t="shared" si="3"/>
        <v>0</v>
      </c>
      <c r="M52" s="350">
        <f t="shared" si="6"/>
        <v>1</v>
      </c>
    </row>
    <row r="53" spans="1:13">
      <c r="A53" s="37">
        <v>42</v>
      </c>
      <c r="B53" s="6"/>
      <c r="C53" s="6"/>
      <c r="D53" s="6"/>
      <c r="E53" s="6"/>
      <c r="F53" s="6"/>
      <c r="G53" s="6"/>
      <c r="H53" s="422"/>
      <c r="I53" s="382" t="str">
        <f t="shared" si="1"/>
        <v/>
      </c>
      <c r="J53" s="37"/>
      <c r="K53" s="58" t="str">
        <f t="shared" si="5"/>
        <v/>
      </c>
      <c r="L53" s="349" t="b">
        <f t="shared" si="3"/>
        <v>0</v>
      </c>
      <c r="M53" s="350">
        <f t="shared" si="6"/>
        <v>1</v>
      </c>
    </row>
    <row r="54" spans="1:13">
      <c r="A54" s="37">
        <v>43</v>
      </c>
      <c r="B54" s="6"/>
      <c r="C54" s="6"/>
      <c r="D54" s="6"/>
      <c r="E54" s="6"/>
      <c r="F54" s="6"/>
      <c r="G54" s="6"/>
      <c r="H54" s="422"/>
      <c r="I54" s="382" t="str">
        <f t="shared" si="1"/>
        <v/>
      </c>
      <c r="J54" s="37"/>
      <c r="K54" s="58" t="str">
        <f t="shared" si="5"/>
        <v/>
      </c>
      <c r="L54" s="349" t="b">
        <f t="shared" si="3"/>
        <v>0</v>
      </c>
      <c r="M54" s="350">
        <f t="shared" si="6"/>
        <v>1</v>
      </c>
    </row>
    <row r="55" spans="1:13">
      <c r="A55" s="37">
        <v>44</v>
      </c>
      <c r="B55" s="6"/>
      <c r="C55" s="6"/>
      <c r="D55" s="6"/>
      <c r="E55" s="6"/>
      <c r="F55" s="6"/>
      <c r="G55" s="6"/>
      <c r="H55" s="422"/>
      <c r="I55" s="382" t="str">
        <f t="shared" si="1"/>
        <v/>
      </c>
      <c r="J55" s="37"/>
      <c r="K55" s="58" t="str">
        <f t="shared" si="5"/>
        <v/>
      </c>
      <c r="L55" s="349" t="b">
        <f t="shared" si="3"/>
        <v>0</v>
      </c>
      <c r="M55" s="350">
        <f t="shared" si="6"/>
        <v>1</v>
      </c>
    </row>
    <row r="56" spans="1:13">
      <c r="A56" s="37">
        <v>45</v>
      </c>
      <c r="B56" s="6"/>
      <c r="C56" s="6"/>
      <c r="D56" s="6"/>
      <c r="E56" s="6"/>
      <c r="F56" s="6"/>
      <c r="G56" s="6"/>
      <c r="H56" s="422"/>
      <c r="I56" s="382" t="str">
        <f t="shared" si="1"/>
        <v/>
      </c>
      <c r="J56" s="37"/>
      <c r="K56" s="58" t="str">
        <f t="shared" si="5"/>
        <v/>
      </c>
      <c r="L56" s="349" t="b">
        <f t="shared" si="3"/>
        <v>0</v>
      </c>
      <c r="M56" s="350">
        <f t="shared" si="6"/>
        <v>1</v>
      </c>
    </row>
    <row r="57" spans="1:13">
      <c r="A57" s="37">
        <v>46</v>
      </c>
      <c r="B57" s="6"/>
      <c r="C57" s="6"/>
      <c r="D57" s="6"/>
      <c r="E57" s="6"/>
      <c r="F57" s="6"/>
      <c r="G57" s="6"/>
      <c r="H57" s="422"/>
      <c r="I57" s="382" t="str">
        <f t="shared" si="1"/>
        <v/>
      </c>
      <c r="J57" s="37"/>
      <c r="K57" s="58" t="str">
        <f t="shared" si="5"/>
        <v/>
      </c>
      <c r="L57" s="349" t="b">
        <f t="shared" si="3"/>
        <v>0</v>
      </c>
      <c r="M57" s="350">
        <f t="shared" si="6"/>
        <v>1</v>
      </c>
    </row>
    <row r="58" spans="1:13">
      <c r="A58" s="37">
        <v>47</v>
      </c>
      <c r="B58" s="6"/>
      <c r="C58" s="6"/>
      <c r="D58" s="6"/>
      <c r="E58" s="6"/>
      <c r="F58" s="6"/>
      <c r="G58" s="6"/>
      <c r="H58" s="422"/>
      <c r="I58" s="382" t="str">
        <f t="shared" si="1"/>
        <v/>
      </c>
      <c r="J58" s="37"/>
      <c r="K58" s="58" t="str">
        <f t="shared" si="5"/>
        <v/>
      </c>
      <c r="L58" s="349" t="b">
        <f t="shared" si="3"/>
        <v>0</v>
      </c>
      <c r="M58" s="350">
        <f t="shared" si="6"/>
        <v>1</v>
      </c>
    </row>
    <row r="59" spans="1:13">
      <c r="A59" s="37">
        <v>48</v>
      </c>
      <c r="B59" s="6"/>
      <c r="C59" s="6"/>
      <c r="D59" s="6"/>
      <c r="E59" s="6"/>
      <c r="F59" s="6"/>
      <c r="G59" s="6"/>
      <c r="H59" s="422"/>
      <c r="I59" s="382" t="str">
        <f t="shared" si="1"/>
        <v/>
      </c>
      <c r="J59" s="37"/>
      <c r="K59" s="58" t="str">
        <f t="shared" si="5"/>
        <v/>
      </c>
      <c r="L59" s="349" t="b">
        <f t="shared" si="3"/>
        <v>0</v>
      </c>
      <c r="M59" s="350">
        <f t="shared" si="6"/>
        <v>1</v>
      </c>
    </row>
    <row r="60" spans="1:13">
      <c r="A60" s="37">
        <v>49</v>
      </c>
      <c r="B60" s="6"/>
      <c r="C60" s="6"/>
      <c r="D60" s="6"/>
      <c r="E60" s="6"/>
      <c r="F60" s="6"/>
      <c r="G60" s="6"/>
      <c r="H60" s="422"/>
      <c r="I60" s="382" t="str">
        <f t="shared" si="1"/>
        <v/>
      </c>
      <c r="J60" s="37"/>
      <c r="K60" s="58" t="str">
        <f t="shared" si="5"/>
        <v/>
      </c>
      <c r="L60" s="349" t="b">
        <f t="shared" si="3"/>
        <v>0</v>
      </c>
      <c r="M60" s="350">
        <f t="shared" si="6"/>
        <v>1</v>
      </c>
    </row>
    <row r="61" spans="1:13">
      <c r="A61" s="37">
        <v>50</v>
      </c>
      <c r="B61" s="6"/>
      <c r="C61" s="6"/>
      <c r="D61" s="6"/>
      <c r="E61" s="6"/>
      <c r="F61" s="6"/>
      <c r="G61" s="6"/>
      <c r="H61" s="422"/>
      <c r="I61" s="382" t="str">
        <f t="shared" si="1"/>
        <v/>
      </c>
      <c r="J61" s="37"/>
      <c r="K61" s="58" t="str">
        <f t="shared" si="5"/>
        <v/>
      </c>
      <c r="L61" s="349" t="b">
        <f t="shared" si="3"/>
        <v>0</v>
      </c>
      <c r="M61" s="350">
        <f t="shared" si="6"/>
        <v>1</v>
      </c>
    </row>
    <row r="62" spans="1:13">
      <c r="A62" s="37">
        <v>51</v>
      </c>
      <c r="B62" s="6"/>
      <c r="C62" s="6"/>
      <c r="D62" s="6"/>
      <c r="E62" s="6"/>
      <c r="F62" s="6"/>
      <c r="G62" s="6"/>
      <c r="H62" s="422"/>
      <c r="I62" s="382" t="str">
        <f t="shared" si="1"/>
        <v/>
      </c>
      <c r="J62" s="37"/>
      <c r="K62" s="58" t="str">
        <f t="shared" si="5"/>
        <v/>
      </c>
      <c r="L62" s="349" t="b">
        <f t="shared" si="3"/>
        <v>0</v>
      </c>
      <c r="M62" s="350">
        <f t="shared" si="6"/>
        <v>1</v>
      </c>
    </row>
    <row r="63" spans="1:13">
      <c r="A63" s="37">
        <v>52</v>
      </c>
      <c r="B63" s="6"/>
      <c r="C63" s="6"/>
      <c r="D63" s="6"/>
      <c r="E63" s="6"/>
      <c r="F63" s="6"/>
      <c r="G63" s="6"/>
      <c r="H63" s="422"/>
      <c r="I63" s="382" t="str">
        <f t="shared" si="1"/>
        <v/>
      </c>
      <c r="J63" s="37"/>
      <c r="K63" s="58" t="str">
        <f t="shared" si="5"/>
        <v/>
      </c>
      <c r="L63" s="349" t="b">
        <f t="shared" si="3"/>
        <v>0</v>
      </c>
      <c r="M63" s="350">
        <f t="shared" si="6"/>
        <v>1</v>
      </c>
    </row>
    <row r="64" spans="1:13">
      <c r="A64" s="37">
        <v>53</v>
      </c>
      <c r="B64" s="6"/>
      <c r="C64" s="6"/>
      <c r="D64" s="6"/>
      <c r="E64" s="6"/>
      <c r="F64" s="6"/>
      <c r="G64" s="6"/>
      <c r="H64" s="422"/>
      <c r="I64" s="382" t="str">
        <f t="shared" si="1"/>
        <v/>
      </c>
      <c r="J64" s="37"/>
      <c r="K64" s="58" t="str">
        <f t="shared" si="5"/>
        <v/>
      </c>
      <c r="L64" s="349" t="b">
        <f t="shared" si="3"/>
        <v>0</v>
      </c>
      <c r="M64" s="350">
        <f t="shared" si="6"/>
        <v>1</v>
      </c>
    </row>
    <row r="65" spans="1:13">
      <c r="A65" s="37">
        <v>54</v>
      </c>
      <c r="B65" s="6"/>
      <c r="C65" s="6"/>
      <c r="D65" s="6"/>
      <c r="E65" s="6"/>
      <c r="F65" s="6"/>
      <c r="G65" s="6"/>
      <c r="H65" s="422"/>
      <c r="I65" s="382" t="str">
        <f t="shared" si="1"/>
        <v/>
      </c>
      <c r="J65" s="37"/>
      <c r="K65" s="58" t="str">
        <f t="shared" si="5"/>
        <v/>
      </c>
      <c r="L65" s="349" t="b">
        <f t="shared" si="3"/>
        <v>0</v>
      </c>
      <c r="M65" s="350">
        <f t="shared" si="6"/>
        <v>1</v>
      </c>
    </row>
    <row r="66" spans="1:13">
      <c r="A66" s="37">
        <v>55</v>
      </c>
      <c r="B66" s="6"/>
      <c r="C66" s="6"/>
      <c r="D66" s="6"/>
      <c r="E66" s="6"/>
      <c r="F66" s="6"/>
      <c r="G66" s="6"/>
      <c r="H66" s="422"/>
      <c r="I66" s="382" t="str">
        <f t="shared" si="1"/>
        <v/>
      </c>
      <c r="J66" s="37"/>
      <c r="K66" s="58" t="str">
        <f t="shared" si="5"/>
        <v/>
      </c>
      <c r="L66" s="349" t="b">
        <f t="shared" si="3"/>
        <v>0</v>
      </c>
      <c r="M66" s="350">
        <f t="shared" si="6"/>
        <v>1</v>
      </c>
    </row>
    <row r="67" spans="1:13">
      <c r="A67" s="37">
        <v>56</v>
      </c>
      <c r="B67" s="6"/>
      <c r="C67" s="6"/>
      <c r="D67" s="6"/>
      <c r="E67" s="6"/>
      <c r="F67" s="6"/>
      <c r="G67" s="6"/>
      <c r="H67" s="422"/>
      <c r="I67" s="382" t="str">
        <f t="shared" si="1"/>
        <v/>
      </c>
      <c r="J67" s="37"/>
      <c r="K67" s="58" t="str">
        <f t="shared" si="5"/>
        <v/>
      </c>
      <c r="L67" s="349" t="b">
        <f t="shared" si="3"/>
        <v>0</v>
      </c>
      <c r="M67" s="350">
        <f t="shared" si="6"/>
        <v>1</v>
      </c>
    </row>
    <row r="68" spans="1:13">
      <c r="A68" s="37">
        <v>57</v>
      </c>
      <c r="B68" s="6"/>
      <c r="C68" s="6"/>
      <c r="D68" s="6"/>
      <c r="E68" s="6"/>
      <c r="F68" s="6"/>
      <c r="G68" s="6"/>
      <c r="H68" s="422"/>
      <c r="I68" s="382" t="str">
        <f t="shared" si="1"/>
        <v/>
      </c>
      <c r="J68" s="37"/>
      <c r="K68" s="58" t="str">
        <f t="shared" si="5"/>
        <v/>
      </c>
      <c r="L68" s="349" t="b">
        <f t="shared" si="3"/>
        <v>0</v>
      </c>
      <c r="M68" s="350">
        <f t="shared" si="6"/>
        <v>1</v>
      </c>
    </row>
    <row r="69" spans="1:13">
      <c r="A69" s="37">
        <v>58</v>
      </c>
      <c r="B69" s="6"/>
      <c r="C69" s="6"/>
      <c r="D69" s="6"/>
      <c r="E69" s="6"/>
      <c r="F69" s="6"/>
      <c r="G69" s="6"/>
      <c r="H69" s="422"/>
      <c r="I69" s="382" t="str">
        <f t="shared" si="1"/>
        <v/>
      </c>
      <c r="J69" s="37"/>
      <c r="K69" s="58" t="str">
        <f t="shared" si="5"/>
        <v/>
      </c>
      <c r="L69" s="349" t="b">
        <f t="shared" si="3"/>
        <v>0</v>
      </c>
      <c r="M69" s="350">
        <f t="shared" si="6"/>
        <v>1</v>
      </c>
    </row>
    <row r="70" spans="1:13">
      <c r="A70" s="37">
        <v>59</v>
      </c>
      <c r="B70" s="6"/>
      <c r="C70" s="6"/>
      <c r="D70" s="6"/>
      <c r="E70" s="6"/>
      <c r="F70" s="6"/>
      <c r="G70" s="6"/>
      <c r="H70" s="422"/>
      <c r="I70" s="382" t="str">
        <f t="shared" si="1"/>
        <v/>
      </c>
      <c r="J70" s="37"/>
      <c r="K70" s="58" t="str">
        <f t="shared" si="5"/>
        <v/>
      </c>
      <c r="L70" s="349" t="b">
        <f t="shared" si="3"/>
        <v>0</v>
      </c>
      <c r="M70" s="350">
        <f t="shared" si="6"/>
        <v>1</v>
      </c>
    </row>
    <row r="71" spans="1:13">
      <c r="A71" s="37">
        <v>60</v>
      </c>
      <c r="B71" s="6"/>
      <c r="C71" s="6"/>
      <c r="D71" s="6"/>
      <c r="E71" s="6"/>
      <c r="F71" s="6"/>
      <c r="G71" s="6"/>
      <c r="H71" s="422"/>
      <c r="I71" s="382" t="str">
        <f t="shared" si="1"/>
        <v/>
      </c>
      <c r="J71" s="37"/>
      <c r="K71" s="58" t="str">
        <f t="shared" si="5"/>
        <v/>
      </c>
      <c r="L71" s="349" t="b">
        <f t="shared" si="3"/>
        <v>0</v>
      </c>
      <c r="M71" s="350">
        <f t="shared" si="6"/>
        <v>1</v>
      </c>
    </row>
    <row r="72" spans="1:13">
      <c r="A72" s="37">
        <v>61</v>
      </c>
      <c r="B72" s="6"/>
      <c r="C72" s="6"/>
      <c r="D72" s="6"/>
      <c r="E72" s="6"/>
      <c r="F72" s="6"/>
      <c r="G72" s="6"/>
      <c r="H72" s="422"/>
      <c r="I72" s="382" t="str">
        <f t="shared" si="1"/>
        <v/>
      </c>
      <c r="J72" s="37"/>
      <c r="K72" s="58" t="str">
        <f t="shared" si="5"/>
        <v/>
      </c>
      <c r="L72" s="349" t="b">
        <f t="shared" si="3"/>
        <v>0</v>
      </c>
      <c r="M72" s="350">
        <f t="shared" si="6"/>
        <v>1</v>
      </c>
    </row>
    <row r="73" spans="1:13">
      <c r="A73" s="37">
        <v>62</v>
      </c>
      <c r="B73" s="6"/>
      <c r="C73" s="6"/>
      <c r="D73" s="6"/>
      <c r="E73" s="6"/>
      <c r="F73" s="6"/>
      <c r="G73" s="6"/>
      <c r="H73" s="422"/>
      <c r="I73" s="382" t="str">
        <f t="shared" si="1"/>
        <v/>
      </c>
      <c r="J73" s="37"/>
      <c r="K73" s="58" t="str">
        <f t="shared" si="5"/>
        <v/>
      </c>
      <c r="L73" s="349" t="b">
        <f t="shared" si="3"/>
        <v>0</v>
      </c>
      <c r="M73" s="350">
        <f t="shared" si="6"/>
        <v>1</v>
      </c>
    </row>
    <row r="74" spans="1:13">
      <c r="A74" s="37">
        <v>63</v>
      </c>
      <c r="B74" s="6"/>
      <c r="C74" s="6"/>
      <c r="D74" s="6"/>
      <c r="E74" s="6"/>
      <c r="F74" s="6"/>
      <c r="G74" s="6"/>
      <c r="H74" s="422"/>
      <c r="I74" s="382" t="str">
        <f t="shared" si="1"/>
        <v/>
      </c>
      <c r="J74" s="37"/>
      <c r="K74" s="58" t="str">
        <f t="shared" si="5"/>
        <v/>
      </c>
      <c r="L74" s="349" t="b">
        <f t="shared" si="3"/>
        <v>0</v>
      </c>
      <c r="M74" s="350">
        <f t="shared" si="6"/>
        <v>1</v>
      </c>
    </row>
    <row r="75" spans="1:13">
      <c r="A75" s="37">
        <v>64</v>
      </c>
      <c r="B75" s="6"/>
      <c r="C75" s="6"/>
      <c r="D75" s="6"/>
      <c r="E75" s="6"/>
      <c r="F75" s="6"/>
      <c r="G75" s="6"/>
      <c r="H75" s="422"/>
      <c r="I75" s="382" t="str">
        <f t="shared" si="1"/>
        <v/>
      </c>
      <c r="J75" s="37"/>
      <c r="K75" s="58" t="str">
        <f t="shared" si="5"/>
        <v/>
      </c>
      <c r="L75" s="349" t="b">
        <f t="shared" si="3"/>
        <v>0</v>
      </c>
      <c r="M75" s="350">
        <f t="shared" si="6"/>
        <v>1</v>
      </c>
    </row>
    <row r="76" spans="1:13">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2"/>
      <c r="I77" s="382" t="str">
        <f t="shared" si="7"/>
        <v/>
      </c>
      <c r="J77" s="37"/>
      <c r="K77" s="58" t="str">
        <f t="shared" si="8"/>
        <v/>
      </c>
      <c r="L77" s="349" t="b">
        <f t="shared" si="9"/>
        <v>0</v>
      </c>
      <c r="M77" s="350">
        <f t="shared" si="10"/>
        <v>1</v>
      </c>
    </row>
    <row r="78" spans="1:13">
      <c r="A78" s="37">
        <v>67</v>
      </c>
      <c r="B78" s="6"/>
      <c r="C78" s="6"/>
      <c r="D78" s="6"/>
      <c r="E78" s="6"/>
      <c r="F78" s="6"/>
      <c r="G78" s="6"/>
      <c r="H78" s="422"/>
      <c r="I78" s="382" t="str">
        <f t="shared" si="7"/>
        <v/>
      </c>
      <c r="J78" s="37"/>
      <c r="K78" s="58" t="str">
        <f t="shared" si="8"/>
        <v/>
      </c>
      <c r="L78" s="349" t="b">
        <f t="shared" si="9"/>
        <v>0</v>
      </c>
      <c r="M78" s="350">
        <f t="shared" si="10"/>
        <v>1</v>
      </c>
    </row>
    <row r="79" spans="1:13">
      <c r="A79" s="37">
        <v>68</v>
      </c>
      <c r="B79" s="6"/>
      <c r="C79" s="6"/>
      <c r="D79" s="6"/>
      <c r="E79" s="6"/>
      <c r="F79" s="6"/>
      <c r="G79" s="6"/>
      <c r="H79" s="422"/>
      <c r="I79" s="382" t="str">
        <f t="shared" si="7"/>
        <v/>
      </c>
      <c r="J79" s="37"/>
      <c r="K79" s="58" t="str">
        <f t="shared" si="8"/>
        <v/>
      </c>
      <c r="L79" s="349" t="b">
        <f t="shared" si="9"/>
        <v>0</v>
      </c>
      <c r="M79" s="350">
        <f t="shared" si="10"/>
        <v>1</v>
      </c>
    </row>
    <row r="80" spans="1:13">
      <c r="A80" s="37">
        <v>69</v>
      </c>
      <c r="B80" s="6"/>
      <c r="C80" s="6"/>
      <c r="D80" s="6"/>
      <c r="E80" s="6"/>
      <c r="F80" s="6"/>
      <c r="G80" s="6"/>
      <c r="H80" s="422"/>
      <c r="I80" s="382" t="str">
        <f t="shared" si="7"/>
        <v/>
      </c>
      <c r="J80" s="37"/>
      <c r="K80" s="58" t="str">
        <f t="shared" si="8"/>
        <v/>
      </c>
      <c r="L80" s="349" t="b">
        <f t="shared" si="9"/>
        <v>0</v>
      </c>
      <c r="M80" s="350">
        <f t="shared" si="10"/>
        <v>1</v>
      </c>
    </row>
    <row r="81" spans="1:13">
      <c r="A81" s="37">
        <v>70</v>
      </c>
      <c r="B81" s="6"/>
      <c r="C81" s="6"/>
      <c r="D81" s="6"/>
      <c r="E81" s="6"/>
      <c r="F81" s="6"/>
      <c r="G81" s="6"/>
      <c r="H81" s="422"/>
      <c r="I81" s="382" t="str">
        <f t="shared" si="7"/>
        <v/>
      </c>
      <c r="J81" s="37"/>
      <c r="K81" s="58" t="str">
        <f t="shared" si="8"/>
        <v/>
      </c>
      <c r="L81" s="349" t="b">
        <f t="shared" si="9"/>
        <v>0</v>
      </c>
      <c r="M81" s="350">
        <f t="shared" si="10"/>
        <v>1</v>
      </c>
    </row>
    <row r="82" spans="1:13">
      <c r="A82" s="37">
        <v>71</v>
      </c>
      <c r="B82" s="6"/>
      <c r="C82" s="6"/>
      <c r="D82" s="6"/>
      <c r="E82" s="6"/>
      <c r="F82" s="6"/>
      <c r="G82" s="6"/>
      <c r="H82" s="422"/>
      <c r="I82" s="382" t="str">
        <f t="shared" si="7"/>
        <v/>
      </c>
      <c r="J82" s="37"/>
      <c r="K82" s="58" t="str">
        <f t="shared" si="8"/>
        <v/>
      </c>
      <c r="L82" s="349" t="b">
        <f t="shared" si="9"/>
        <v>0</v>
      </c>
      <c r="M82" s="350">
        <f t="shared" si="10"/>
        <v>1</v>
      </c>
    </row>
    <row r="83" spans="1:13">
      <c r="A83" s="37">
        <v>72</v>
      </c>
      <c r="B83" s="6"/>
      <c r="C83" s="6"/>
      <c r="D83" s="6"/>
      <c r="E83" s="6"/>
      <c r="F83" s="6"/>
      <c r="G83" s="6"/>
      <c r="H83" s="422"/>
      <c r="I83" s="382" t="str">
        <f t="shared" si="7"/>
        <v/>
      </c>
      <c r="J83" s="37"/>
      <c r="K83" s="58" t="str">
        <f t="shared" si="8"/>
        <v/>
      </c>
      <c r="L83" s="349" t="b">
        <f t="shared" si="9"/>
        <v>0</v>
      </c>
      <c r="M83" s="350">
        <f t="shared" si="10"/>
        <v>1</v>
      </c>
    </row>
    <row r="84" spans="1:13">
      <c r="A84" s="37">
        <v>73</v>
      </c>
      <c r="B84" s="6"/>
      <c r="C84" s="6"/>
      <c r="D84" s="6"/>
      <c r="E84" s="6"/>
      <c r="F84" s="6"/>
      <c r="G84" s="6"/>
      <c r="H84" s="422"/>
      <c r="I84" s="382" t="str">
        <f t="shared" si="7"/>
        <v/>
      </c>
      <c r="J84" s="37"/>
      <c r="K84" s="58" t="str">
        <f t="shared" si="8"/>
        <v/>
      </c>
      <c r="L84" s="349" t="b">
        <f t="shared" si="9"/>
        <v>0</v>
      </c>
      <c r="M84" s="350">
        <f t="shared" si="10"/>
        <v>1</v>
      </c>
    </row>
    <row r="85" spans="1:13">
      <c r="A85" s="37">
        <v>74</v>
      </c>
      <c r="B85" s="6"/>
      <c r="C85" s="6"/>
      <c r="D85" s="6"/>
      <c r="E85" s="6"/>
      <c r="F85" s="6"/>
      <c r="G85" s="6"/>
      <c r="H85" s="422"/>
      <c r="I85" s="382" t="str">
        <f t="shared" si="7"/>
        <v/>
      </c>
      <c r="J85" s="37"/>
      <c r="K85" s="58" t="str">
        <f t="shared" si="8"/>
        <v/>
      </c>
      <c r="L85" s="349" t="b">
        <f t="shared" si="9"/>
        <v>0</v>
      </c>
      <c r="M85" s="350">
        <f t="shared" si="10"/>
        <v>1</v>
      </c>
    </row>
    <row r="86" spans="1:13">
      <c r="A86" s="37">
        <v>75</v>
      </c>
      <c r="B86" s="6"/>
      <c r="C86" s="6"/>
      <c r="D86" s="6"/>
      <c r="E86" s="6"/>
      <c r="F86" s="6"/>
      <c r="G86" s="6"/>
      <c r="H86" s="422"/>
      <c r="I86" s="382" t="str">
        <f t="shared" si="7"/>
        <v/>
      </c>
      <c r="J86" s="37"/>
      <c r="K86" s="58" t="str">
        <f t="shared" si="8"/>
        <v/>
      </c>
      <c r="L86" s="349" t="b">
        <f t="shared" si="9"/>
        <v>0</v>
      </c>
      <c r="M86" s="350">
        <f t="shared" si="10"/>
        <v>1</v>
      </c>
    </row>
    <row r="87" spans="1:13">
      <c r="A87" s="37">
        <v>76</v>
      </c>
      <c r="B87" s="6"/>
      <c r="C87" s="6"/>
      <c r="D87" s="6"/>
      <c r="E87" s="6"/>
      <c r="F87" s="6"/>
      <c r="G87" s="6"/>
      <c r="H87" s="422"/>
      <c r="I87" s="382" t="str">
        <f t="shared" si="7"/>
        <v/>
      </c>
      <c r="J87" s="37"/>
      <c r="K87" s="58" t="str">
        <f t="shared" si="8"/>
        <v/>
      </c>
      <c r="L87" s="349" t="b">
        <f t="shared" si="9"/>
        <v>0</v>
      </c>
      <c r="M87" s="350">
        <f t="shared" si="10"/>
        <v>1</v>
      </c>
    </row>
    <row r="88" spans="1:13">
      <c r="A88" s="37">
        <v>77</v>
      </c>
      <c r="B88" s="6"/>
      <c r="C88" s="6"/>
      <c r="D88" s="6"/>
      <c r="E88" s="6"/>
      <c r="F88" s="6"/>
      <c r="G88" s="6"/>
      <c r="H88" s="422"/>
      <c r="I88" s="382" t="str">
        <f t="shared" si="7"/>
        <v/>
      </c>
      <c r="J88" s="37"/>
      <c r="K88" s="58" t="str">
        <f t="shared" si="8"/>
        <v/>
      </c>
      <c r="L88" s="349" t="b">
        <f t="shared" si="9"/>
        <v>0</v>
      </c>
      <c r="M88" s="350">
        <f t="shared" si="10"/>
        <v>1</v>
      </c>
    </row>
    <row r="89" spans="1:13">
      <c r="A89" s="37">
        <v>78</v>
      </c>
      <c r="B89" s="6"/>
      <c r="C89" s="6"/>
      <c r="D89" s="6"/>
      <c r="E89" s="6"/>
      <c r="F89" s="6"/>
      <c r="G89" s="6"/>
      <c r="H89" s="422"/>
      <c r="I89" s="382" t="str">
        <f t="shared" si="7"/>
        <v/>
      </c>
      <c r="J89" s="37"/>
      <c r="K89" s="58" t="str">
        <f t="shared" si="8"/>
        <v/>
      </c>
      <c r="L89" s="349" t="b">
        <f t="shared" si="9"/>
        <v>0</v>
      </c>
      <c r="M89" s="350">
        <f t="shared" si="10"/>
        <v>1</v>
      </c>
    </row>
    <row r="90" spans="1:13">
      <c r="A90" s="37">
        <v>79</v>
      </c>
      <c r="B90" s="6"/>
      <c r="C90" s="6"/>
      <c r="D90" s="6"/>
      <c r="E90" s="6"/>
      <c r="F90" s="6"/>
      <c r="G90" s="6"/>
      <c r="H90" s="422"/>
      <c r="I90" s="382" t="str">
        <f t="shared" si="7"/>
        <v/>
      </c>
      <c r="J90" s="37"/>
      <c r="K90" s="58" t="str">
        <f t="shared" si="8"/>
        <v/>
      </c>
      <c r="L90" s="349" t="b">
        <f t="shared" si="9"/>
        <v>0</v>
      </c>
      <c r="M90" s="350">
        <f t="shared" si="10"/>
        <v>1</v>
      </c>
    </row>
    <row r="91" spans="1:13">
      <c r="A91" s="37">
        <v>80</v>
      </c>
      <c r="B91" s="6"/>
      <c r="C91" s="6"/>
      <c r="D91" s="6"/>
      <c r="E91" s="6"/>
      <c r="F91" s="6"/>
      <c r="G91" s="6"/>
      <c r="H91" s="422"/>
      <c r="I91" s="382" t="str">
        <f t="shared" si="7"/>
        <v/>
      </c>
      <c r="J91" s="37"/>
      <c r="K91" s="58" t="str">
        <f t="shared" si="8"/>
        <v/>
      </c>
      <c r="L91" s="349" t="b">
        <f t="shared" si="9"/>
        <v>0</v>
      </c>
      <c r="M91" s="350">
        <f t="shared" si="10"/>
        <v>1</v>
      </c>
    </row>
    <row r="92" spans="1:13">
      <c r="A92" s="37">
        <v>81</v>
      </c>
      <c r="B92" s="6"/>
      <c r="C92" s="6"/>
      <c r="D92" s="6"/>
      <c r="E92" s="6"/>
      <c r="F92" s="6"/>
      <c r="G92" s="6"/>
      <c r="H92" s="422"/>
      <c r="I92" s="382" t="str">
        <f t="shared" si="7"/>
        <v/>
      </c>
      <c r="J92" s="37"/>
      <c r="K92" s="58" t="str">
        <f t="shared" si="8"/>
        <v/>
      </c>
      <c r="L92" s="349" t="b">
        <f t="shared" si="9"/>
        <v>0</v>
      </c>
      <c r="M92" s="350">
        <f t="shared" si="10"/>
        <v>1</v>
      </c>
    </row>
    <row r="93" spans="1:13">
      <c r="A93" s="37">
        <v>82</v>
      </c>
      <c r="B93" s="6"/>
      <c r="C93" s="6"/>
      <c r="D93" s="6"/>
      <c r="E93" s="6"/>
      <c r="F93" s="6"/>
      <c r="G93" s="6"/>
      <c r="H93" s="422"/>
      <c r="I93" s="382" t="str">
        <f t="shared" si="7"/>
        <v/>
      </c>
      <c r="J93" s="37"/>
      <c r="K93" s="58" t="str">
        <f t="shared" si="8"/>
        <v/>
      </c>
      <c r="L93" s="349" t="b">
        <f t="shared" si="9"/>
        <v>0</v>
      </c>
      <c r="M93" s="350">
        <f t="shared" si="10"/>
        <v>1</v>
      </c>
    </row>
    <row r="94" spans="1:13">
      <c r="A94" s="37">
        <v>83</v>
      </c>
      <c r="B94" s="6"/>
      <c r="C94" s="6"/>
      <c r="D94" s="6"/>
      <c r="E94" s="6"/>
      <c r="F94" s="6"/>
      <c r="G94" s="6"/>
      <c r="H94" s="422"/>
      <c r="I94" s="382" t="str">
        <f t="shared" si="7"/>
        <v/>
      </c>
      <c r="J94" s="37"/>
      <c r="K94" s="58" t="str">
        <f t="shared" si="8"/>
        <v/>
      </c>
      <c r="L94" s="349" t="b">
        <f t="shared" si="9"/>
        <v>0</v>
      </c>
      <c r="M94" s="350">
        <f t="shared" si="10"/>
        <v>1</v>
      </c>
    </row>
    <row r="95" spans="1:13">
      <c r="A95" s="37">
        <v>84</v>
      </c>
      <c r="B95" s="6"/>
      <c r="C95" s="6"/>
      <c r="D95" s="6"/>
      <c r="E95" s="6"/>
      <c r="F95" s="6"/>
      <c r="G95" s="6"/>
      <c r="H95" s="422"/>
      <c r="I95" s="382" t="str">
        <f t="shared" si="7"/>
        <v/>
      </c>
      <c r="J95" s="37"/>
      <c r="K95" s="58" t="str">
        <f t="shared" si="8"/>
        <v/>
      </c>
      <c r="L95" s="349" t="b">
        <f t="shared" si="9"/>
        <v>0</v>
      </c>
      <c r="M95" s="350">
        <f t="shared" si="10"/>
        <v>1</v>
      </c>
    </row>
    <row r="96" spans="1:13">
      <c r="A96" s="37">
        <v>85</v>
      </c>
      <c r="B96" s="6"/>
      <c r="C96" s="6"/>
      <c r="D96" s="6"/>
      <c r="E96" s="6"/>
      <c r="F96" s="6"/>
      <c r="G96" s="6"/>
      <c r="H96" s="422"/>
      <c r="I96" s="382" t="str">
        <f t="shared" si="7"/>
        <v/>
      </c>
      <c r="J96" s="37"/>
      <c r="K96" s="58" t="str">
        <f t="shared" si="8"/>
        <v/>
      </c>
      <c r="L96" s="349" t="b">
        <f t="shared" si="9"/>
        <v>0</v>
      </c>
      <c r="M96" s="350">
        <f t="shared" si="10"/>
        <v>1</v>
      </c>
    </row>
    <row r="97" spans="1:13">
      <c r="A97" s="37">
        <v>86</v>
      </c>
      <c r="B97" s="6"/>
      <c r="C97" s="6"/>
      <c r="D97" s="6"/>
      <c r="E97" s="6"/>
      <c r="F97" s="6"/>
      <c r="G97" s="6"/>
      <c r="H97" s="422"/>
      <c r="I97" s="382" t="str">
        <f t="shared" si="7"/>
        <v/>
      </c>
      <c r="J97" s="37"/>
      <c r="K97" s="58" t="str">
        <f t="shared" si="8"/>
        <v/>
      </c>
      <c r="L97" s="349" t="b">
        <f t="shared" si="9"/>
        <v>0</v>
      </c>
      <c r="M97" s="350">
        <f t="shared" si="10"/>
        <v>1</v>
      </c>
    </row>
    <row r="98" spans="1:13">
      <c r="A98" s="37">
        <v>87</v>
      </c>
      <c r="B98" s="6"/>
      <c r="C98" s="6"/>
      <c r="D98" s="6"/>
      <c r="E98" s="6"/>
      <c r="F98" s="6"/>
      <c r="G98" s="6"/>
      <c r="H98" s="422"/>
      <c r="I98" s="382" t="str">
        <f t="shared" si="7"/>
        <v/>
      </c>
      <c r="J98" s="37"/>
      <c r="K98" s="58" t="str">
        <f t="shared" si="8"/>
        <v/>
      </c>
      <c r="L98" s="349" t="b">
        <f t="shared" si="9"/>
        <v>0</v>
      </c>
      <c r="M98" s="350">
        <f t="shared" si="10"/>
        <v>1</v>
      </c>
    </row>
    <row r="99" spans="1:13">
      <c r="A99" s="37">
        <v>88</v>
      </c>
      <c r="B99" s="6"/>
      <c r="C99" s="6"/>
      <c r="D99" s="6"/>
      <c r="E99" s="6"/>
      <c r="F99" s="6"/>
      <c r="G99" s="6"/>
      <c r="H99" s="422"/>
      <c r="I99" s="382" t="str">
        <f t="shared" si="7"/>
        <v/>
      </c>
      <c r="J99" s="37"/>
      <c r="K99" s="58" t="str">
        <f t="shared" si="8"/>
        <v/>
      </c>
      <c r="L99" s="349" t="b">
        <f t="shared" si="9"/>
        <v>0</v>
      </c>
      <c r="M99" s="350">
        <f t="shared" si="10"/>
        <v>1</v>
      </c>
    </row>
    <row r="100" spans="1:13">
      <c r="A100" s="37">
        <v>89</v>
      </c>
      <c r="B100" s="6"/>
      <c r="C100" s="6"/>
      <c r="D100" s="6"/>
      <c r="E100" s="6"/>
      <c r="F100" s="6"/>
      <c r="G100" s="6"/>
      <c r="H100" s="422"/>
      <c r="I100" s="382" t="str">
        <f t="shared" si="7"/>
        <v/>
      </c>
      <c r="J100" s="37"/>
      <c r="K100" s="58" t="str">
        <f t="shared" si="8"/>
        <v/>
      </c>
      <c r="L100" s="349" t="b">
        <f t="shared" si="9"/>
        <v>0</v>
      </c>
      <c r="M100" s="350">
        <f t="shared" si="10"/>
        <v>1</v>
      </c>
    </row>
    <row r="101" spans="1:13">
      <c r="A101" s="37">
        <v>90</v>
      </c>
      <c r="B101" s="6"/>
      <c r="C101" s="6"/>
      <c r="D101" s="6"/>
      <c r="E101" s="6"/>
      <c r="F101" s="6"/>
      <c r="G101" s="6"/>
      <c r="H101" s="422"/>
      <c r="I101" s="382" t="str">
        <f t="shared" si="7"/>
        <v/>
      </c>
      <c r="J101" s="37"/>
      <c r="K101" s="58" t="str">
        <f t="shared" si="8"/>
        <v/>
      </c>
      <c r="L101" s="349" t="b">
        <f t="shared" si="9"/>
        <v>0</v>
      </c>
      <c r="M101" s="350">
        <f t="shared" si="10"/>
        <v>1</v>
      </c>
    </row>
    <row r="102" spans="1:13">
      <c r="A102" s="37">
        <v>91</v>
      </c>
      <c r="B102" s="6"/>
      <c r="C102" s="6"/>
      <c r="D102" s="6"/>
      <c r="E102" s="6"/>
      <c r="F102" s="6"/>
      <c r="G102" s="6"/>
      <c r="H102" s="422"/>
      <c r="I102" s="382" t="str">
        <f t="shared" si="7"/>
        <v/>
      </c>
      <c r="J102" s="37"/>
      <c r="K102" s="58" t="str">
        <f t="shared" si="8"/>
        <v/>
      </c>
      <c r="L102" s="349" t="b">
        <f t="shared" si="9"/>
        <v>0</v>
      </c>
      <c r="M102" s="350">
        <f t="shared" si="10"/>
        <v>1</v>
      </c>
    </row>
    <row r="103" spans="1:13">
      <c r="A103" s="37">
        <v>92</v>
      </c>
      <c r="B103" s="6"/>
      <c r="C103" s="6"/>
      <c r="D103" s="6"/>
      <c r="E103" s="6"/>
      <c r="F103" s="6"/>
      <c r="G103" s="6"/>
      <c r="H103" s="422"/>
      <c r="I103" s="382" t="str">
        <f t="shared" si="7"/>
        <v/>
      </c>
      <c r="J103" s="37"/>
      <c r="K103" s="58" t="str">
        <f t="shared" si="8"/>
        <v/>
      </c>
      <c r="L103" s="349" t="b">
        <f t="shared" si="9"/>
        <v>0</v>
      </c>
      <c r="M103" s="350">
        <f t="shared" si="10"/>
        <v>1</v>
      </c>
    </row>
    <row r="104" spans="1:13">
      <c r="A104" s="37">
        <v>93</v>
      </c>
      <c r="B104" s="6"/>
      <c r="C104" s="6"/>
      <c r="D104" s="6"/>
      <c r="E104" s="6"/>
      <c r="F104" s="6"/>
      <c r="G104" s="6"/>
      <c r="H104" s="422"/>
      <c r="I104" s="382" t="str">
        <f t="shared" si="7"/>
        <v/>
      </c>
      <c r="J104" s="37"/>
      <c r="K104" s="58" t="str">
        <f t="shared" si="8"/>
        <v/>
      </c>
      <c r="L104" s="349" t="b">
        <f t="shared" si="9"/>
        <v>0</v>
      </c>
      <c r="M104" s="350">
        <f t="shared" si="10"/>
        <v>1</v>
      </c>
    </row>
    <row r="105" spans="1:13">
      <c r="A105" s="37">
        <v>94</v>
      </c>
      <c r="B105" s="6"/>
      <c r="C105" s="6"/>
      <c r="D105" s="6"/>
      <c r="E105" s="6"/>
      <c r="F105" s="6"/>
      <c r="G105" s="6"/>
      <c r="H105" s="422"/>
      <c r="I105" s="382" t="str">
        <f t="shared" si="7"/>
        <v/>
      </c>
      <c r="J105" s="37"/>
      <c r="K105" s="58" t="str">
        <f t="shared" si="8"/>
        <v/>
      </c>
      <c r="L105" s="349" t="b">
        <f t="shared" si="9"/>
        <v>0</v>
      </c>
      <c r="M105" s="350">
        <f t="shared" si="10"/>
        <v>1</v>
      </c>
    </row>
    <row r="106" spans="1:13">
      <c r="A106" s="37">
        <v>95</v>
      </c>
      <c r="B106" s="6"/>
      <c r="C106" s="6"/>
      <c r="D106" s="6"/>
      <c r="E106" s="6"/>
      <c r="F106" s="6"/>
      <c r="G106" s="6"/>
      <c r="H106" s="422"/>
      <c r="I106" s="382" t="str">
        <f t="shared" si="7"/>
        <v/>
      </c>
      <c r="J106" s="37"/>
      <c r="K106" s="58" t="str">
        <f t="shared" si="8"/>
        <v/>
      </c>
      <c r="L106" s="349" t="b">
        <f t="shared" si="9"/>
        <v>0</v>
      </c>
      <c r="M106" s="350">
        <f t="shared" si="10"/>
        <v>1</v>
      </c>
    </row>
    <row r="107" spans="1:13">
      <c r="A107" s="37">
        <v>96</v>
      </c>
      <c r="B107" s="6"/>
      <c r="C107" s="6"/>
      <c r="D107" s="6"/>
      <c r="E107" s="6"/>
      <c r="F107" s="6"/>
      <c r="G107" s="6"/>
      <c r="H107" s="422"/>
      <c r="I107" s="382" t="str">
        <f t="shared" si="7"/>
        <v/>
      </c>
      <c r="J107" s="37"/>
      <c r="K107" s="58" t="str">
        <f t="shared" si="8"/>
        <v/>
      </c>
      <c r="L107" s="349" t="b">
        <f t="shared" si="9"/>
        <v>0</v>
      </c>
      <c r="M107" s="350">
        <f t="shared" si="10"/>
        <v>1</v>
      </c>
    </row>
    <row r="108" spans="1:13">
      <c r="A108" s="37">
        <v>97</v>
      </c>
      <c r="B108" s="6"/>
      <c r="C108" s="6"/>
      <c r="D108" s="6"/>
      <c r="E108" s="6"/>
      <c r="F108" s="6"/>
      <c r="G108" s="6"/>
      <c r="H108" s="422"/>
      <c r="I108" s="382" t="str">
        <f t="shared" si="7"/>
        <v/>
      </c>
      <c r="J108" s="37"/>
      <c r="K108" s="58" t="str">
        <f t="shared" si="8"/>
        <v/>
      </c>
      <c r="L108" s="349" t="b">
        <f t="shared" si="9"/>
        <v>0</v>
      </c>
      <c r="M108" s="350">
        <f t="shared" si="10"/>
        <v>1</v>
      </c>
    </row>
    <row r="109" spans="1:13">
      <c r="A109" s="37">
        <v>98</v>
      </c>
      <c r="B109" s="6"/>
      <c r="C109" s="6"/>
      <c r="D109" s="6"/>
      <c r="E109" s="6"/>
      <c r="F109" s="6"/>
      <c r="G109" s="6"/>
      <c r="H109" s="422"/>
      <c r="I109" s="382" t="str">
        <f t="shared" si="7"/>
        <v/>
      </c>
      <c r="J109" s="37"/>
      <c r="K109" s="58" t="str">
        <f t="shared" si="8"/>
        <v/>
      </c>
      <c r="L109" s="349" t="b">
        <f t="shared" si="9"/>
        <v>0</v>
      </c>
      <c r="M109" s="350">
        <f t="shared" si="10"/>
        <v>1</v>
      </c>
    </row>
    <row r="110" spans="1:13">
      <c r="A110" s="143">
        <v>99</v>
      </c>
      <c r="B110" s="6"/>
      <c r="C110" s="6"/>
      <c r="D110" s="6"/>
      <c r="E110" s="6"/>
      <c r="F110" s="6"/>
      <c r="G110" s="6"/>
      <c r="H110" s="422"/>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F14" sqref="F14"/>
    </sheetView>
  </sheetViews>
  <sheetFormatPr defaultColWidth="9.109375" defaultRowHeight="15.6"/>
  <cols>
    <col min="1" max="1" width="5.6640625" style="60" customWidth="1"/>
    <col min="2" max="3" width="3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Electronică și Telecomunicații</v>
      </c>
      <c r="D2" s="61"/>
      <c r="E2" s="63"/>
      <c r="F2" s="50"/>
      <c r="G2" s="62"/>
      <c r="H2" s="289"/>
    </row>
    <row r="3" spans="1:9" s="60" customFormat="1">
      <c r="A3" s="346" t="str">
        <f>IF(ISBLANK(departament),"","Departamentul " &amp; departament)</f>
        <v>Departamentul Electronică Aplicată</v>
      </c>
      <c r="D3" s="61"/>
      <c r="E3" s="63"/>
      <c r="F3" s="50"/>
      <c r="G3" s="62"/>
      <c r="H3" s="289"/>
    </row>
    <row r="4" spans="1:9">
      <c r="A4" s="530" t="s">
        <v>802</v>
      </c>
      <c r="B4" s="530"/>
      <c r="C4" s="530"/>
      <c r="D4" s="530"/>
      <c r="E4" s="530"/>
      <c r="F4" s="424"/>
      <c r="G4" s="226"/>
      <c r="H4" s="291"/>
    </row>
    <row r="5" spans="1:9">
      <c r="A5" s="530" t="s">
        <v>794</v>
      </c>
      <c r="B5" s="530"/>
      <c r="C5" s="530"/>
      <c r="D5" s="530"/>
      <c r="E5" s="530"/>
      <c r="F5" s="424"/>
      <c r="G5" s="226"/>
    </row>
    <row r="6" spans="1:9" ht="13.5" customHeight="1">
      <c r="D6" s="64"/>
      <c r="E6" s="347"/>
      <c r="F6" s="347" t="str">
        <f>CONCATENATE(functie," ",nume_candidat)</f>
        <v>Asistent Popescu Ion</v>
      </c>
    </row>
    <row r="7" spans="1:9" ht="18.75" customHeight="1">
      <c r="A7" s="528" t="s">
        <v>338</v>
      </c>
      <c r="B7" s="528" t="s">
        <v>454</v>
      </c>
      <c r="C7" s="528" t="s">
        <v>796</v>
      </c>
      <c r="D7" s="538" t="s">
        <v>2</v>
      </c>
      <c r="E7" s="528" t="s">
        <v>544</v>
      </c>
      <c r="F7" s="538" t="s">
        <v>1166</v>
      </c>
      <c r="G7" s="528" t="s">
        <v>4</v>
      </c>
      <c r="H7" s="549" t="s">
        <v>541</v>
      </c>
      <c r="I7" s="535" t="s">
        <v>551</v>
      </c>
    </row>
    <row r="8" spans="1:9" ht="18.75" customHeight="1">
      <c r="A8" s="545"/>
      <c r="B8" s="545"/>
      <c r="C8" s="545"/>
      <c r="D8" s="539"/>
      <c r="E8" s="545"/>
      <c r="F8" s="539"/>
      <c r="G8" s="545"/>
      <c r="H8" s="550"/>
      <c r="I8" s="535"/>
    </row>
    <row r="9" spans="1:9" ht="18.75" customHeight="1">
      <c r="A9" s="545"/>
      <c r="B9" s="545"/>
      <c r="C9" s="545"/>
      <c r="D9" s="539"/>
      <c r="E9" s="529"/>
      <c r="F9" s="539"/>
      <c r="G9" s="529"/>
      <c r="H9" s="550"/>
      <c r="I9" s="535"/>
    </row>
    <row r="10" spans="1:9" ht="18.75" customHeight="1">
      <c r="A10" s="529"/>
      <c r="B10" s="529"/>
      <c r="C10" s="529"/>
      <c r="D10" s="540"/>
      <c r="E10" s="348" t="str">
        <f>CONCATENATE("ultimii ",durata_evaluare," ani")</f>
        <v>ultimii 5 ani</v>
      </c>
      <c r="F10" s="540"/>
      <c r="G10" s="348" t="str">
        <f>CONCATENATE("ultimii                                  ",durata_evaluare," ani")</f>
        <v>ultimii                                  5 ani</v>
      </c>
      <c r="H10" s="551"/>
      <c r="I10" s="535"/>
    </row>
    <row r="11" spans="1:9">
      <c r="A11" s="88"/>
      <c r="B11" s="65"/>
      <c r="C11" s="65"/>
      <c r="D11" s="30"/>
      <c r="E11" s="148">
        <f>SUMIF(E12:E1012,"&gt;0")</f>
        <v>30</v>
      </c>
      <c r="F11" s="436"/>
      <c r="G11" s="4">
        <f t="shared" ref="G11" si="0">SUMIF(G12:G110,"&gt;0")</f>
        <v>3</v>
      </c>
      <c r="H11" s="298"/>
    </row>
    <row r="12" spans="1:9">
      <c r="A12" s="37">
        <v>1</v>
      </c>
      <c r="B12" s="7" t="s">
        <v>797</v>
      </c>
      <c r="C12" s="7" t="s">
        <v>798</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c r="A13" s="37">
        <v>2</v>
      </c>
      <c r="B13" s="7" t="s">
        <v>797</v>
      </c>
      <c r="C13" s="7" t="s">
        <v>798</v>
      </c>
      <c r="D13" s="220">
        <v>2017</v>
      </c>
      <c r="E13" s="16">
        <f t="shared" si="1"/>
        <v>10</v>
      </c>
      <c r="F13" s="37"/>
      <c r="G13" s="58">
        <f t="shared" si="2"/>
        <v>1</v>
      </c>
      <c r="H13" s="349" t="b">
        <f t="shared" si="3"/>
        <v>0</v>
      </c>
      <c r="I13" s="350">
        <f t="shared" si="4"/>
        <v>1</v>
      </c>
    </row>
    <row r="14" spans="1:9">
      <c r="A14" s="37">
        <v>3</v>
      </c>
      <c r="B14" s="7" t="s">
        <v>797</v>
      </c>
      <c r="C14" s="7" t="s">
        <v>798</v>
      </c>
      <c r="D14" s="220">
        <v>2016</v>
      </c>
      <c r="E14" s="16">
        <f t="shared" si="1"/>
        <v>10</v>
      </c>
      <c r="F14" s="37"/>
      <c r="G14" s="58">
        <f t="shared" si="2"/>
        <v>1</v>
      </c>
      <c r="H14" s="349" t="b">
        <f t="shared" si="3"/>
        <v>0</v>
      </c>
      <c r="I14" s="350">
        <f t="shared" si="4"/>
        <v>1</v>
      </c>
    </row>
    <row r="15" spans="1:9">
      <c r="A15" s="37">
        <v>4</v>
      </c>
      <c r="B15" s="6"/>
      <c r="C15" s="6"/>
      <c r="D15" s="216"/>
      <c r="E15" s="16" t="str">
        <f t="shared" si="1"/>
        <v/>
      </c>
      <c r="F15" s="37"/>
      <c r="G15" s="58" t="str">
        <f t="shared" si="2"/>
        <v/>
      </c>
      <c r="H15" s="349" t="b">
        <f t="shared" si="3"/>
        <v>0</v>
      </c>
      <c r="I15" s="350">
        <f t="shared" si="4"/>
        <v>1</v>
      </c>
    </row>
    <row r="16" spans="1:9">
      <c r="A16" s="37">
        <v>5</v>
      </c>
      <c r="B16" s="6"/>
      <c r="C16" s="6"/>
      <c r="D16" s="216"/>
      <c r="E16" s="16" t="str">
        <f t="shared" si="1"/>
        <v/>
      </c>
      <c r="F16" s="37"/>
      <c r="G16" s="58" t="str">
        <f t="shared" si="2"/>
        <v/>
      </c>
      <c r="H16" s="349" t="b">
        <f t="shared" si="3"/>
        <v>0</v>
      </c>
      <c r="I16" s="350">
        <f t="shared" si="4"/>
        <v>1</v>
      </c>
    </row>
    <row r="17" spans="1:9">
      <c r="A17" s="37">
        <v>6</v>
      </c>
      <c r="B17" s="6"/>
      <c r="C17" s="6"/>
      <c r="D17" s="216"/>
      <c r="E17" s="16" t="str">
        <f t="shared" si="1"/>
        <v/>
      </c>
      <c r="F17" s="37"/>
      <c r="G17" s="58" t="str">
        <f t="shared" si="2"/>
        <v/>
      </c>
      <c r="H17" s="349" t="b">
        <f t="shared" si="3"/>
        <v>0</v>
      </c>
      <c r="I17" s="350">
        <f t="shared" si="4"/>
        <v>1</v>
      </c>
    </row>
    <row r="18" spans="1:9">
      <c r="A18" s="37">
        <v>7</v>
      </c>
      <c r="B18" s="6"/>
      <c r="C18" s="6"/>
      <c r="D18" s="216"/>
      <c r="E18" s="16" t="str">
        <f t="shared" si="1"/>
        <v/>
      </c>
      <c r="F18" s="37"/>
      <c r="G18" s="58" t="str">
        <f t="shared" si="2"/>
        <v/>
      </c>
      <c r="H18" s="349" t="b">
        <f t="shared" si="3"/>
        <v>0</v>
      </c>
      <c r="I18" s="350">
        <f t="shared" si="4"/>
        <v>1</v>
      </c>
    </row>
    <row r="19" spans="1:9">
      <c r="A19" s="37">
        <v>8</v>
      </c>
      <c r="B19" s="6"/>
      <c r="C19" s="6"/>
      <c r="D19" s="216"/>
      <c r="E19" s="16" t="str">
        <f t="shared" si="1"/>
        <v/>
      </c>
      <c r="F19" s="37"/>
      <c r="G19" s="58" t="str">
        <f t="shared" si="2"/>
        <v/>
      </c>
      <c r="H19" s="349" t="b">
        <f t="shared" si="3"/>
        <v>0</v>
      </c>
      <c r="I19" s="350">
        <f t="shared" si="4"/>
        <v>1</v>
      </c>
    </row>
    <row r="20" spans="1:9">
      <c r="A20" s="37">
        <v>9</v>
      </c>
      <c r="B20" s="6"/>
      <c r="C20" s="6"/>
      <c r="D20" s="216"/>
      <c r="E20" s="16" t="str">
        <f t="shared" si="1"/>
        <v/>
      </c>
      <c r="F20" s="37"/>
      <c r="G20" s="58" t="str">
        <f t="shared" si="2"/>
        <v/>
      </c>
      <c r="H20" s="349" t="b">
        <f t="shared" si="3"/>
        <v>0</v>
      </c>
      <c r="I20" s="350">
        <f t="shared" si="4"/>
        <v>1</v>
      </c>
    </row>
    <row r="21" spans="1:9">
      <c r="A21" s="37">
        <v>10</v>
      </c>
      <c r="B21" s="6"/>
      <c r="C21" s="6"/>
      <c r="D21" s="216"/>
      <c r="E21" s="16" t="str">
        <f t="shared" si="1"/>
        <v/>
      </c>
      <c r="F21" s="37"/>
      <c r="G21" s="58" t="str">
        <f t="shared" si="2"/>
        <v/>
      </c>
      <c r="H21" s="349" t="b">
        <f t="shared" si="3"/>
        <v>0</v>
      </c>
      <c r="I21" s="350">
        <f t="shared" si="4"/>
        <v>1</v>
      </c>
    </row>
    <row r="22" spans="1:9">
      <c r="A22" s="37">
        <v>11</v>
      </c>
      <c r="B22" s="6"/>
      <c r="C22" s="6"/>
      <c r="D22" s="216"/>
      <c r="E22" s="16" t="str">
        <f t="shared" si="1"/>
        <v/>
      </c>
      <c r="F22" s="37"/>
      <c r="G22" s="58" t="str">
        <f t="shared" si="2"/>
        <v/>
      </c>
      <c r="H22" s="349" t="b">
        <f t="shared" si="3"/>
        <v>0</v>
      </c>
      <c r="I22" s="350">
        <f t="shared" si="4"/>
        <v>1</v>
      </c>
    </row>
    <row r="23" spans="1:9">
      <c r="A23" s="37">
        <v>12</v>
      </c>
      <c r="B23" s="6"/>
      <c r="C23" s="6"/>
      <c r="D23" s="216"/>
      <c r="E23" s="16" t="str">
        <f t="shared" si="1"/>
        <v/>
      </c>
      <c r="F23" s="37"/>
      <c r="G23" s="58" t="str">
        <f t="shared" si="2"/>
        <v/>
      </c>
      <c r="H23" s="349" t="b">
        <f t="shared" si="3"/>
        <v>0</v>
      </c>
      <c r="I23" s="350">
        <f t="shared" si="4"/>
        <v>1</v>
      </c>
    </row>
    <row r="24" spans="1:9">
      <c r="A24" s="37">
        <v>13</v>
      </c>
      <c r="B24" s="6"/>
      <c r="C24" s="6"/>
      <c r="D24" s="216"/>
      <c r="E24" s="16" t="str">
        <f t="shared" si="1"/>
        <v/>
      </c>
      <c r="F24" s="37"/>
      <c r="G24" s="58" t="str">
        <f t="shared" si="2"/>
        <v/>
      </c>
      <c r="H24" s="349" t="b">
        <f t="shared" si="3"/>
        <v>0</v>
      </c>
      <c r="I24" s="350">
        <f t="shared" si="4"/>
        <v>1</v>
      </c>
    </row>
    <row r="25" spans="1:9">
      <c r="A25" s="37">
        <v>14</v>
      </c>
      <c r="B25" s="6"/>
      <c r="C25" s="6"/>
      <c r="D25" s="216"/>
      <c r="E25" s="16" t="str">
        <f t="shared" si="1"/>
        <v/>
      </c>
      <c r="F25" s="37"/>
      <c r="G25" s="58" t="str">
        <f t="shared" si="2"/>
        <v/>
      </c>
      <c r="H25" s="349" t="b">
        <f t="shared" si="3"/>
        <v>0</v>
      </c>
      <c r="I25" s="350">
        <f t="shared" si="4"/>
        <v>1</v>
      </c>
    </row>
    <row r="26" spans="1:9">
      <c r="A26" s="37">
        <v>15</v>
      </c>
      <c r="B26" s="6"/>
      <c r="C26" s="6"/>
      <c r="D26" s="216"/>
      <c r="E26" s="16" t="str">
        <f t="shared" si="1"/>
        <v/>
      </c>
      <c r="F26" s="37"/>
      <c r="G26" s="58" t="str">
        <f t="shared" si="2"/>
        <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1" sqref="D11"/>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Facultatea Electronică și Telecomunicații</v>
      </c>
      <c r="E2" s="61"/>
      <c r="F2" s="63"/>
      <c r="G2" s="62"/>
      <c r="H2" s="289"/>
    </row>
    <row r="3" spans="1:8" s="60" customFormat="1" ht="15.6">
      <c r="A3" s="346" t="str">
        <f>IF(ISBLANK(departament),"","Departamentul " &amp; departament)</f>
        <v>Departamentul Electronică Aplicată</v>
      </c>
      <c r="E3" s="61"/>
      <c r="F3" s="63"/>
      <c r="G3" s="62"/>
      <c r="H3" s="289"/>
    </row>
    <row r="4" spans="1:8" s="64" customFormat="1" ht="15.6">
      <c r="B4" s="290"/>
      <c r="C4" s="290" t="s">
        <v>802</v>
      </c>
      <c r="D4" s="290"/>
      <c r="E4" s="290"/>
      <c r="F4" s="290"/>
      <c r="G4" s="226"/>
      <c r="H4" s="291"/>
    </row>
    <row r="5" spans="1:8" s="64" customFormat="1" ht="15.6">
      <c r="B5" s="290"/>
      <c r="C5" s="290" t="s">
        <v>799</v>
      </c>
      <c r="D5" s="290"/>
      <c r="E5" s="290"/>
      <c r="F5" s="290"/>
      <c r="G5" s="226"/>
      <c r="H5" s="71"/>
    </row>
    <row r="6" spans="1:8" s="64" customFormat="1" ht="13.5" customHeight="1">
      <c r="A6" s="60"/>
      <c r="D6" s="347" t="str">
        <f>CONCATENATE(functie," ",nume_candidat)</f>
        <v>Asistent Popescu Ion</v>
      </c>
      <c r="G6" s="70"/>
      <c r="H6" s="71"/>
    </row>
    <row r="7" spans="1:8" ht="15" customHeight="1">
      <c r="B7" s="538" t="s">
        <v>837</v>
      </c>
      <c r="C7" s="538" t="s">
        <v>2</v>
      </c>
      <c r="D7" s="528" t="s">
        <v>544</v>
      </c>
    </row>
    <row r="8" spans="1:8" ht="15" customHeight="1">
      <c r="B8" s="539"/>
      <c r="C8" s="539"/>
      <c r="D8" s="545"/>
    </row>
    <row r="9" spans="1:8" ht="15" customHeight="1">
      <c r="B9" s="539"/>
      <c r="C9" s="539"/>
      <c r="D9" s="545"/>
    </row>
    <row r="10" spans="1:8" ht="15.75" customHeight="1">
      <c r="B10" s="540"/>
      <c r="C10" s="540"/>
      <c r="D10" s="529"/>
    </row>
    <row r="11" spans="1:8" ht="15.6">
      <c r="B11" s="37">
        <v>180</v>
      </c>
      <c r="C11" s="437">
        <v>2018</v>
      </c>
      <c r="D11" s="351">
        <f>IF( ISBLANK(B11), "", IF(IF(C11&lt;2018,B11*10,B11) &lt; 0, "Eroare punctaj negativ",  IF(IF(C11&lt;2018,B11*10,B11) &gt; 200, "Eroare depășire punctaj maxim",  IF(C11&lt;2018,B11*10,B11))))</f>
        <v>180</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F11" sqref="F11"/>
    </sheetView>
  </sheetViews>
  <sheetFormatPr defaultColWidth="9.109375" defaultRowHeight="15.6"/>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Electronică și Telecomunicații</v>
      </c>
      <c r="E2" s="61"/>
      <c r="F2" s="63"/>
      <c r="G2" s="62"/>
      <c r="H2" s="289"/>
    </row>
    <row r="3" spans="1:9" s="60" customFormat="1">
      <c r="A3" s="346" t="str">
        <f>IF(ISBLANK(departament),"","Departamentul " &amp; departament)</f>
        <v>Departamentul Electronică Aplicată</v>
      </c>
      <c r="E3" s="61"/>
      <c r="F3" s="63"/>
      <c r="G3" s="62"/>
      <c r="H3" s="289"/>
    </row>
    <row r="4" spans="1:9">
      <c r="A4" s="530" t="s">
        <v>802</v>
      </c>
      <c r="B4" s="530"/>
      <c r="C4" s="530"/>
      <c r="D4" s="530"/>
      <c r="E4" s="530"/>
      <c r="F4" s="530"/>
      <c r="G4" s="226"/>
      <c r="H4" s="291"/>
    </row>
    <row r="5" spans="1:9">
      <c r="A5" s="530" t="s">
        <v>828</v>
      </c>
      <c r="B5" s="530"/>
      <c r="C5" s="530"/>
      <c r="D5" s="530"/>
      <c r="E5" s="530"/>
      <c r="F5" s="530"/>
      <c r="G5" s="226"/>
    </row>
    <row r="6" spans="1:9" ht="13.5" customHeight="1">
      <c r="E6" s="64"/>
      <c r="F6" s="347" t="str">
        <f>CONCATENATE(functie," ",nume_candidat)</f>
        <v>Asistent Popescu Ion</v>
      </c>
    </row>
    <row r="7" spans="1:9" ht="18.75" customHeight="1">
      <c r="A7" s="528" t="s">
        <v>338</v>
      </c>
      <c r="B7" s="538" t="s">
        <v>801</v>
      </c>
      <c r="C7" s="538" t="s">
        <v>800</v>
      </c>
      <c r="D7" s="538" t="s">
        <v>834</v>
      </c>
      <c r="E7" s="538" t="s">
        <v>2</v>
      </c>
      <c r="F7" s="528" t="s">
        <v>544</v>
      </c>
      <c r="G7" s="528" t="s">
        <v>4</v>
      </c>
      <c r="H7" s="549" t="s">
        <v>541</v>
      </c>
      <c r="I7" s="535" t="s">
        <v>551</v>
      </c>
    </row>
    <row r="8" spans="1:9" ht="18.75" customHeight="1">
      <c r="A8" s="545"/>
      <c r="B8" s="539"/>
      <c r="C8" s="539"/>
      <c r="D8" s="539"/>
      <c r="E8" s="539"/>
      <c r="F8" s="545"/>
      <c r="G8" s="545"/>
      <c r="H8" s="550"/>
      <c r="I8" s="535"/>
    </row>
    <row r="9" spans="1:9" ht="18.75" customHeight="1">
      <c r="A9" s="545"/>
      <c r="B9" s="539"/>
      <c r="C9" s="539"/>
      <c r="D9" s="539"/>
      <c r="E9" s="539"/>
      <c r="F9" s="529"/>
      <c r="G9" s="529"/>
      <c r="H9" s="550"/>
      <c r="I9" s="535"/>
    </row>
    <row r="10" spans="1:9" ht="18.75" customHeight="1">
      <c r="A10" s="529"/>
      <c r="B10" s="540"/>
      <c r="C10" s="540"/>
      <c r="D10" s="540"/>
      <c r="E10" s="540"/>
      <c r="F10" s="348" t="str">
        <f>CONCATENATE("ultimii ",durata_evaluare," ani")</f>
        <v>ultimii 5 ani</v>
      </c>
      <c r="G10" s="348" t="str">
        <f>CONCATENATE("ultimii                                  ",durata_evaluare," ani")</f>
        <v>ultimii                                  5 ani</v>
      </c>
      <c r="H10" s="551"/>
      <c r="I10" s="535"/>
    </row>
    <row r="11" spans="1:9">
      <c r="A11" s="88"/>
      <c r="B11" s="65"/>
      <c r="C11" s="65"/>
      <c r="D11" s="65"/>
      <c r="E11" s="30"/>
      <c r="F11" s="148">
        <f>SUMIF(F12:F1012,"&gt;0")</f>
        <v>135</v>
      </c>
      <c r="G11" s="4">
        <f t="shared" ref="G11" si="0">SUMIF(G12:G110,"&gt;0")</f>
        <v>3</v>
      </c>
      <c r="H11" s="298"/>
    </row>
    <row r="12" spans="1:9" ht="31.2">
      <c r="A12" s="37">
        <v>1</v>
      </c>
      <c r="B12" s="7" t="s">
        <v>797</v>
      </c>
      <c r="C12" s="7" t="s">
        <v>831</v>
      </c>
      <c r="D12" s="7" t="s">
        <v>829</v>
      </c>
      <c r="E12" s="220">
        <v>2017</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c r="A13" s="37">
        <v>2</v>
      </c>
      <c r="B13" s="7" t="s">
        <v>797</v>
      </c>
      <c r="C13" s="7" t="s">
        <v>832</v>
      </c>
      <c r="D13" s="7" t="s">
        <v>830</v>
      </c>
      <c r="E13" s="220">
        <v>2017</v>
      </c>
      <c r="F13" s="16">
        <f t="shared" si="1"/>
        <v>25</v>
      </c>
      <c r="G13" s="58">
        <f t="shared" si="2"/>
        <v>1</v>
      </c>
      <c r="H13" s="349" t="b">
        <f t="shared" si="3"/>
        <v>0</v>
      </c>
      <c r="I13" s="350">
        <f t="shared" si="4"/>
        <v>1</v>
      </c>
    </row>
    <row r="14" spans="1:9">
      <c r="A14" s="37">
        <v>3</v>
      </c>
      <c r="B14" s="7" t="s">
        <v>797</v>
      </c>
      <c r="C14" s="7" t="s">
        <v>833</v>
      </c>
      <c r="D14" s="7" t="s">
        <v>830</v>
      </c>
      <c r="E14" s="220">
        <v>2016</v>
      </c>
      <c r="F14" s="16">
        <f t="shared" si="1"/>
        <v>10</v>
      </c>
      <c r="G14" s="58">
        <f t="shared" si="2"/>
        <v>1</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G6" sqref="G6"/>
    </sheetView>
  </sheetViews>
  <sheetFormatPr defaultColWidth="9.109375" defaultRowHeight="15.6"/>
  <cols>
    <col min="1" max="1" width="5.6640625" style="60" customWidth="1"/>
    <col min="2" max="2" width="45.33203125" style="64" customWidth="1"/>
    <col min="3" max="3" width="14.109375" style="64" customWidth="1"/>
    <col min="4" max="4" width="30.88671875" style="64" customWidth="1"/>
    <col min="5" max="5" width="10.6640625" style="69" customWidth="1"/>
    <col min="6" max="7" width="17.6640625" style="64"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Electronică și Telecomunicații</v>
      </c>
      <c r="E2" s="61"/>
      <c r="F2" s="63"/>
      <c r="G2" s="50"/>
      <c r="H2" s="62"/>
      <c r="I2" s="289"/>
      <c r="K2"/>
    </row>
    <row r="3" spans="1:11" s="60" customFormat="1">
      <c r="A3" s="346" t="str">
        <f>IF(ISBLANK(departament),"","Departamentul " &amp; departament)</f>
        <v>Departamentul Electronică Aplicată</v>
      </c>
      <c r="E3" s="61"/>
      <c r="F3" s="63"/>
      <c r="G3" s="50"/>
      <c r="H3" s="62"/>
      <c r="I3" s="289"/>
      <c r="K3"/>
    </row>
    <row r="4" spans="1:11">
      <c r="A4" s="530" t="s">
        <v>802</v>
      </c>
      <c r="B4" s="530"/>
      <c r="C4" s="530"/>
      <c r="D4" s="530"/>
      <c r="E4" s="530"/>
      <c r="F4" s="530"/>
      <c r="G4" s="424"/>
      <c r="H4" s="226"/>
      <c r="I4" s="291"/>
    </row>
    <row r="5" spans="1:11">
      <c r="A5" s="530" t="s">
        <v>843</v>
      </c>
      <c r="B5" s="530"/>
      <c r="C5" s="530"/>
      <c r="D5" s="530"/>
      <c r="E5" s="530"/>
      <c r="F5" s="530"/>
      <c r="G5" s="424"/>
      <c r="H5" s="226"/>
    </row>
    <row r="6" spans="1:11" ht="13.5" customHeight="1">
      <c r="E6" s="64"/>
      <c r="F6" s="347"/>
      <c r="G6" s="347" t="str">
        <f>CONCATENATE(functie," ",nume_candidat)</f>
        <v>Asistent Popescu Ion</v>
      </c>
    </row>
    <row r="7" spans="1:11" ht="18.75" customHeight="1">
      <c r="A7" s="528" t="s">
        <v>338</v>
      </c>
      <c r="B7" s="538" t="s">
        <v>845</v>
      </c>
      <c r="C7" s="538" t="s">
        <v>800</v>
      </c>
      <c r="D7" s="538" t="s">
        <v>844</v>
      </c>
      <c r="E7" s="538" t="s">
        <v>2</v>
      </c>
      <c r="F7" s="528" t="s">
        <v>544</v>
      </c>
      <c r="G7" s="538" t="s">
        <v>1166</v>
      </c>
      <c r="H7" s="528" t="s">
        <v>4</v>
      </c>
      <c r="I7" s="549" t="s">
        <v>541</v>
      </c>
      <c r="J7" s="535" t="s">
        <v>551</v>
      </c>
    </row>
    <row r="8" spans="1:11" ht="18.75" customHeight="1">
      <c r="A8" s="545"/>
      <c r="B8" s="539"/>
      <c r="C8" s="539"/>
      <c r="D8" s="539"/>
      <c r="E8" s="539"/>
      <c r="F8" s="545"/>
      <c r="G8" s="539"/>
      <c r="H8" s="545"/>
      <c r="I8" s="550"/>
      <c r="J8" s="535"/>
    </row>
    <row r="9" spans="1:11" ht="18.75" customHeight="1">
      <c r="A9" s="545"/>
      <c r="B9" s="539"/>
      <c r="C9" s="539"/>
      <c r="D9" s="539"/>
      <c r="E9" s="539"/>
      <c r="F9" s="529"/>
      <c r="G9" s="539"/>
      <c r="H9" s="529"/>
      <c r="I9" s="550"/>
      <c r="J9" s="535"/>
    </row>
    <row r="10" spans="1:11" ht="18.75" customHeight="1">
      <c r="A10" s="529"/>
      <c r="B10" s="540"/>
      <c r="C10" s="540"/>
      <c r="D10" s="540"/>
      <c r="E10" s="540"/>
      <c r="F10" s="348" t="str">
        <f>CONCATENATE("ultimii ",durata_evaluare," ani")</f>
        <v>ultimii 5 ani</v>
      </c>
      <c r="G10" s="540"/>
      <c r="H10" s="348" t="str">
        <f>CONCATENATE("ultimii                                  ",durata_evaluare," ani")</f>
        <v>ultimii                                  5 ani</v>
      </c>
      <c r="I10" s="551"/>
      <c r="J10" s="535"/>
    </row>
    <row r="11" spans="1:11">
      <c r="A11" s="88"/>
      <c r="B11" s="65"/>
      <c r="C11" s="65"/>
      <c r="D11" s="65"/>
      <c r="E11" s="30"/>
      <c r="F11" s="148">
        <f>SUMIF(F12:F1012,"&gt;0")</f>
        <v>425</v>
      </c>
      <c r="G11" s="436"/>
      <c r="H11" s="4">
        <f t="shared" ref="H11" si="0">SUMIF(H12:H110,"&gt;0")</f>
        <v>6</v>
      </c>
      <c r="I11" s="298"/>
    </row>
    <row r="12" spans="1:11" ht="31.2">
      <c r="A12" s="37">
        <v>1</v>
      </c>
      <c r="B12" s="7" t="s">
        <v>846</v>
      </c>
      <c r="C12" s="7" t="s">
        <v>831</v>
      </c>
      <c r="D12" s="7" t="s">
        <v>839</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ht="31.2">
      <c r="A13" s="37">
        <v>2</v>
      </c>
      <c r="B13" s="7" t="s">
        <v>846</v>
      </c>
      <c r="C13" s="7" t="s">
        <v>831</v>
      </c>
      <c r="D13" s="7" t="s">
        <v>840</v>
      </c>
      <c r="E13" s="220">
        <v>2017</v>
      </c>
      <c r="F13" s="16">
        <f t="shared" si="1"/>
        <v>90</v>
      </c>
      <c r="G13" s="37"/>
      <c r="H13" s="58">
        <f t="shared" si="2"/>
        <v>1</v>
      </c>
      <c r="I13" s="349" t="b">
        <f t="shared" si="3"/>
        <v>0</v>
      </c>
      <c r="J13" s="350">
        <f t="shared" si="4"/>
        <v>1</v>
      </c>
    </row>
    <row r="14" spans="1:11" ht="31.2">
      <c r="A14" s="37">
        <v>3</v>
      </c>
      <c r="B14" s="7" t="s">
        <v>846</v>
      </c>
      <c r="C14" s="7" t="s">
        <v>831</v>
      </c>
      <c r="D14" s="7" t="s">
        <v>841</v>
      </c>
      <c r="E14" s="220">
        <v>2016</v>
      </c>
      <c r="F14" s="16">
        <f t="shared" si="1"/>
        <v>80</v>
      </c>
      <c r="G14" s="37"/>
      <c r="H14" s="58">
        <f t="shared" si="2"/>
        <v>1</v>
      </c>
      <c r="I14" s="349" t="b">
        <f t="shared" si="3"/>
        <v>0</v>
      </c>
      <c r="J14" s="350">
        <f t="shared" si="4"/>
        <v>1</v>
      </c>
    </row>
    <row r="15" spans="1:11" ht="31.2">
      <c r="A15" s="37">
        <v>4</v>
      </c>
      <c r="B15" s="380" t="s">
        <v>846</v>
      </c>
      <c r="C15" s="380" t="s">
        <v>831</v>
      </c>
      <c r="D15" s="380" t="s">
        <v>842</v>
      </c>
      <c r="E15" s="402">
        <v>2016</v>
      </c>
      <c r="F15" s="16">
        <f t="shared" si="1"/>
        <v>70</v>
      </c>
      <c r="G15" s="37"/>
      <c r="H15" s="58">
        <f t="shared" si="2"/>
        <v>1</v>
      </c>
      <c r="I15" s="349" t="b">
        <f t="shared" si="3"/>
        <v>0</v>
      </c>
      <c r="J15" s="350">
        <f t="shared" si="4"/>
        <v>1</v>
      </c>
    </row>
    <row r="16" spans="1:11">
      <c r="A16" s="37">
        <v>5</v>
      </c>
      <c r="B16" s="380" t="s">
        <v>846</v>
      </c>
      <c r="C16" s="380" t="s">
        <v>832</v>
      </c>
      <c r="D16" s="380" t="s">
        <v>840</v>
      </c>
      <c r="E16" s="402">
        <v>2016</v>
      </c>
      <c r="F16" s="16">
        <f t="shared" si="1"/>
        <v>45</v>
      </c>
      <c r="G16" s="37"/>
      <c r="H16" s="58">
        <f t="shared" si="2"/>
        <v>1</v>
      </c>
      <c r="I16" s="349" t="b">
        <f t="shared" si="3"/>
        <v>0</v>
      </c>
      <c r="J16" s="350">
        <f t="shared" si="4"/>
        <v>1</v>
      </c>
    </row>
    <row r="17" spans="1:10">
      <c r="A17" s="37">
        <v>6</v>
      </c>
      <c r="B17" s="380" t="s">
        <v>846</v>
      </c>
      <c r="C17" s="380" t="s">
        <v>832</v>
      </c>
      <c r="D17" s="380" t="s">
        <v>841</v>
      </c>
      <c r="E17" s="402">
        <v>2016</v>
      </c>
      <c r="F17" s="16">
        <f t="shared" si="1"/>
        <v>40</v>
      </c>
      <c r="G17" s="37"/>
      <c r="H17" s="58">
        <f t="shared" si="2"/>
        <v>1</v>
      </c>
      <c r="I17" s="349" t="b">
        <f t="shared" si="3"/>
        <v>0</v>
      </c>
      <c r="J17" s="350">
        <f t="shared" si="4"/>
        <v>1</v>
      </c>
    </row>
    <row r="18" spans="1:10">
      <c r="A18" s="37">
        <v>7</v>
      </c>
      <c r="B18" s="380" t="s">
        <v>846</v>
      </c>
      <c r="C18" s="380" t="s">
        <v>832</v>
      </c>
      <c r="D18" s="6" t="s">
        <v>842</v>
      </c>
      <c r="E18" s="216">
        <v>2013</v>
      </c>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E11" sqref="E11"/>
    </sheetView>
  </sheetViews>
  <sheetFormatPr defaultColWidth="9.109375" defaultRowHeight="15.6"/>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Electronică și Telecomunicații</v>
      </c>
      <c r="D2" s="61"/>
      <c r="E2" s="63"/>
      <c r="F2" s="62"/>
      <c r="G2" s="289"/>
    </row>
    <row r="3" spans="1:8" s="60" customFormat="1">
      <c r="A3" s="346" t="str">
        <f>IF(ISBLANK(departament),"","Departamentul " &amp; departament)</f>
        <v>Departamentul Electronică Aplicată</v>
      </c>
      <c r="D3" s="61"/>
      <c r="E3" s="63"/>
      <c r="F3" s="62"/>
      <c r="G3" s="289"/>
    </row>
    <row r="4" spans="1:8">
      <c r="A4" s="530" t="s">
        <v>802</v>
      </c>
      <c r="B4" s="530"/>
      <c r="C4" s="530"/>
      <c r="D4" s="530"/>
      <c r="E4" s="530"/>
      <c r="F4" s="226"/>
      <c r="G4" s="291"/>
    </row>
    <row r="5" spans="1:8">
      <c r="A5" s="530" t="s">
        <v>856</v>
      </c>
      <c r="B5" s="530"/>
      <c r="C5" s="530"/>
      <c r="D5" s="530"/>
      <c r="E5" s="530"/>
      <c r="F5" s="226"/>
    </row>
    <row r="6" spans="1:8" ht="13.5" customHeight="1">
      <c r="D6" s="64"/>
      <c r="E6" s="347" t="str">
        <f>CONCATENATE(functie," ",nume_candidat)</f>
        <v>Asistent Popescu Ion</v>
      </c>
    </row>
    <row r="7" spans="1:8" ht="18.75" customHeight="1">
      <c r="A7" s="528" t="s">
        <v>338</v>
      </c>
      <c r="B7" s="538" t="s">
        <v>848</v>
      </c>
      <c r="C7" s="538" t="s">
        <v>844</v>
      </c>
      <c r="D7" s="538" t="s">
        <v>2</v>
      </c>
      <c r="E7" s="528" t="s">
        <v>544</v>
      </c>
      <c r="F7" s="528" t="s">
        <v>4</v>
      </c>
      <c r="G7" s="549" t="s">
        <v>541</v>
      </c>
      <c r="H7" s="535" t="s">
        <v>551</v>
      </c>
    </row>
    <row r="8" spans="1:8" ht="18.75" customHeight="1">
      <c r="A8" s="545"/>
      <c r="B8" s="539"/>
      <c r="C8" s="539"/>
      <c r="D8" s="539"/>
      <c r="E8" s="545"/>
      <c r="F8" s="545"/>
      <c r="G8" s="550"/>
      <c r="H8" s="535"/>
    </row>
    <row r="9" spans="1:8" ht="18.75" customHeight="1">
      <c r="A9" s="545"/>
      <c r="B9" s="539"/>
      <c r="C9" s="539"/>
      <c r="D9" s="539"/>
      <c r="E9" s="529"/>
      <c r="F9" s="529"/>
      <c r="G9" s="550"/>
      <c r="H9" s="535"/>
    </row>
    <row r="10" spans="1:8" ht="18.75" customHeight="1">
      <c r="A10" s="529"/>
      <c r="B10" s="540"/>
      <c r="C10" s="540"/>
      <c r="D10" s="540"/>
      <c r="E10" s="348" t="str">
        <f>CONCATENATE("ultimii ",durata_evaluare," ani")</f>
        <v>ultimii 5 ani</v>
      </c>
      <c r="F10" s="348" t="str">
        <f>CONCATENATE("ultimii                                  ",durata_evaluare," ani")</f>
        <v>ultimii                                  5 ani</v>
      </c>
      <c r="G10" s="551"/>
      <c r="H10" s="535"/>
    </row>
    <row r="11" spans="1:8">
      <c r="A11" s="88"/>
      <c r="B11" s="65"/>
      <c r="C11" s="65"/>
      <c r="D11" s="30"/>
      <c r="E11" s="148">
        <f>SUMIF(E12:E1012,"&gt;0")</f>
        <v>85</v>
      </c>
      <c r="F11" s="4">
        <f t="shared" ref="F11" si="0">SUMIF(F12:F110,"&gt;0")</f>
        <v>3</v>
      </c>
      <c r="G11" s="298"/>
    </row>
    <row r="12" spans="1:8">
      <c r="A12" s="37">
        <v>1</v>
      </c>
      <c r="B12" s="7" t="s">
        <v>852</v>
      </c>
      <c r="C12" s="7" t="s">
        <v>849</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c r="A13" s="37">
        <v>2</v>
      </c>
      <c r="B13" s="7" t="s">
        <v>852</v>
      </c>
      <c r="C13" s="7" t="s">
        <v>850</v>
      </c>
      <c r="D13" s="220">
        <v>2017</v>
      </c>
      <c r="E13" s="16">
        <f t="shared" si="1"/>
        <v>25</v>
      </c>
      <c r="F13" s="58">
        <f t="shared" si="2"/>
        <v>1</v>
      </c>
      <c r="G13" s="349" t="b">
        <f t="shared" si="3"/>
        <v>0</v>
      </c>
      <c r="H13" s="350">
        <f t="shared" si="4"/>
        <v>1</v>
      </c>
    </row>
    <row r="14" spans="1:8">
      <c r="A14" s="37">
        <v>3</v>
      </c>
      <c r="B14" s="7" t="s">
        <v>852</v>
      </c>
      <c r="C14" s="7" t="s">
        <v>851</v>
      </c>
      <c r="D14" s="220">
        <v>2016</v>
      </c>
      <c r="E14" s="16">
        <f t="shared" si="1"/>
        <v>10</v>
      </c>
      <c r="F14" s="58">
        <f t="shared" si="2"/>
        <v>1</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F1" sqref="F1:H1048576"/>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Electronică și Telecomunicații</v>
      </c>
      <c r="C2" s="61"/>
      <c r="D2" s="63"/>
      <c r="E2" s="50"/>
      <c r="F2" s="62"/>
      <c r="G2" s="289"/>
      <c r="I2"/>
    </row>
    <row r="3" spans="1:9" s="60" customFormat="1">
      <c r="A3" s="346" t="str">
        <f>IF(ISBLANK(departament),"","Departamentul " &amp; departament)</f>
        <v>Departamentul Electronică Aplicată</v>
      </c>
      <c r="C3" s="61"/>
      <c r="D3" s="63"/>
      <c r="E3" s="50"/>
      <c r="F3" s="62"/>
      <c r="G3" s="289"/>
      <c r="I3"/>
    </row>
    <row r="4" spans="1:9">
      <c r="A4" s="530" t="s">
        <v>802</v>
      </c>
      <c r="B4" s="530"/>
      <c r="C4" s="530"/>
      <c r="D4" s="530"/>
      <c r="E4" s="424"/>
      <c r="F4" s="226"/>
      <c r="G4" s="291"/>
    </row>
    <row r="5" spans="1:9">
      <c r="A5" s="530" t="s">
        <v>854</v>
      </c>
      <c r="B5" s="530"/>
      <c r="C5" s="530"/>
      <c r="D5" s="530"/>
      <c r="E5" s="424"/>
      <c r="F5" s="226"/>
    </row>
    <row r="6" spans="1:9" ht="13.5" customHeight="1">
      <c r="C6" s="64"/>
      <c r="D6" s="347" t="str">
        <f>CONCATENATE(functie," ",nume_candidat)</f>
        <v>Asistent Popescu Ion</v>
      </c>
      <c r="E6" s="347" t="str">
        <f>CONCATENATE(functie," ",nume_candidat)</f>
        <v>Asistent Popescu Ion</v>
      </c>
    </row>
    <row r="7" spans="1:9" ht="18.75" customHeight="1">
      <c r="A7" s="528" t="s">
        <v>338</v>
      </c>
      <c r="B7" s="528" t="s">
        <v>855</v>
      </c>
      <c r="C7" s="538" t="s">
        <v>2</v>
      </c>
      <c r="D7" s="528" t="s">
        <v>544</v>
      </c>
      <c r="E7" s="538" t="s">
        <v>1166</v>
      </c>
      <c r="F7" s="528" t="s">
        <v>4</v>
      </c>
      <c r="G7" s="549" t="s">
        <v>541</v>
      </c>
      <c r="H7" s="535" t="s">
        <v>551</v>
      </c>
    </row>
    <row r="8" spans="1:9" ht="18.75" customHeight="1">
      <c r="A8" s="545"/>
      <c r="B8" s="545"/>
      <c r="C8" s="539"/>
      <c r="D8" s="545"/>
      <c r="E8" s="539"/>
      <c r="F8" s="545"/>
      <c r="G8" s="550"/>
      <c r="H8" s="535"/>
    </row>
    <row r="9" spans="1:9" ht="18.75" customHeight="1">
      <c r="A9" s="545"/>
      <c r="B9" s="545"/>
      <c r="C9" s="539"/>
      <c r="D9" s="529"/>
      <c r="E9" s="539"/>
      <c r="F9" s="529"/>
      <c r="G9" s="550"/>
      <c r="H9" s="535"/>
    </row>
    <row r="10" spans="1:9" ht="18.75" customHeight="1">
      <c r="A10" s="529"/>
      <c r="B10" s="529"/>
      <c r="C10" s="540"/>
      <c r="D10" s="348" t="str">
        <f>CONCATENATE("ultimii ",durata_evaluare," ani")</f>
        <v>ultimii 5 ani</v>
      </c>
      <c r="E10" s="540"/>
      <c r="F10" s="348" t="str">
        <f>CONCATENATE("ultimii                                  ",durata_evaluare," ani")</f>
        <v>ultimii                                  5 ani</v>
      </c>
      <c r="G10" s="551"/>
      <c r="H10" s="535"/>
    </row>
    <row r="11" spans="1:9">
      <c r="A11" s="88"/>
      <c r="B11" s="65"/>
      <c r="C11" s="30"/>
      <c r="D11" s="148">
        <f>SUMIF(D12:D1012,"&gt;0")</f>
        <v>60</v>
      </c>
      <c r="E11" s="436"/>
      <c r="F11" s="4">
        <f t="shared" ref="F11" si="0">SUMIF(F12:F110,"&gt;0")</f>
        <v>3</v>
      </c>
      <c r="G11" s="298"/>
    </row>
    <row r="12" spans="1:9">
      <c r="A12" s="37">
        <v>1</v>
      </c>
      <c r="B12" s="7" t="s">
        <v>855</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c r="A13" s="37">
        <v>2</v>
      </c>
      <c r="B13" s="7" t="s">
        <v>855</v>
      </c>
      <c r="C13" s="220">
        <v>2017</v>
      </c>
      <c r="D13" s="16">
        <f t="shared" si="1"/>
        <v>20</v>
      </c>
      <c r="E13" s="37"/>
      <c r="F13" s="58">
        <f t="shared" si="2"/>
        <v>1</v>
      </c>
      <c r="G13" s="349" t="b">
        <f t="shared" si="3"/>
        <v>0</v>
      </c>
      <c r="H13" s="350">
        <f t="shared" si="4"/>
        <v>1</v>
      </c>
    </row>
    <row r="14" spans="1:9">
      <c r="A14" s="37">
        <v>3</v>
      </c>
      <c r="B14" s="7" t="s">
        <v>855</v>
      </c>
      <c r="C14" s="220">
        <v>2016</v>
      </c>
      <c r="D14" s="16">
        <f t="shared" si="1"/>
        <v>20</v>
      </c>
      <c r="E14" s="37"/>
      <c r="F14" s="58">
        <f t="shared" si="2"/>
        <v>1</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G9" sqref="G9"/>
    </sheetView>
  </sheetViews>
  <sheetFormatPr defaultColWidth="9.109375" defaultRowHeight="15.6"/>
  <cols>
    <col min="1" max="1" width="5.6640625" style="60" customWidth="1"/>
    <col min="2" max="2" width="36.6640625" style="64" customWidth="1"/>
    <col min="3" max="3" width="38.44140625" style="64"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Electronică și Telecomunicații</v>
      </c>
      <c r="D2" s="393"/>
      <c r="F2" s="61"/>
      <c r="G2" s="63"/>
      <c r="H2" s="62"/>
      <c r="I2" s="289"/>
    </row>
    <row r="3" spans="1:10" s="60" customFormat="1">
      <c r="A3" s="346" t="str">
        <f>IF(ISBLANK(departament),"","Departamentul " &amp; departament)</f>
        <v>Departamentul Electronică Aplicată</v>
      </c>
      <c r="D3" s="393"/>
      <c r="F3" s="61"/>
      <c r="G3" s="63"/>
      <c r="H3" s="62"/>
      <c r="I3" s="289"/>
    </row>
    <row r="4" spans="1:10">
      <c r="A4" s="530" t="s">
        <v>936</v>
      </c>
      <c r="B4" s="530"/>
      <c r="C4" s="530"/>
      <c r="D4" s="530"/>
      <c r="E4" s="530"/>
      <c r="F4" s="530"/>
      <c r="G4" s="530"/>
      <c r="H4" s="226"/>
      <c r="I4" s="291"/>
    </row>
    <row r="5" spans="1:10">
      <c r="A5" s="536" t="s">
        <v>1067</v>
      </c>
      <c r="B5" s="530"/>
      <c r="C5" s="530"/>
      <c r="D5" s="530"/>
      <c r="E5" s="530"/>
      <c r="F5" s="530"/>
      <c r="G5" s="530"/>
      <c r="H5" s="226"/>
    </row>
    <row r="6" spans="1:10" ht="13.5" customHeight="1">
      <c r="G6" s="347" t="str">
        <f>CONCATENATE(functie," ",nume_candidat)</f>
        <v>Asistent Popescu Ion</v>
      </c>
    </row>
    <row r="7" spans="1:10" s="33" customFormat="1" ht="15.75" customHeight="1">
      <c r="A7" s="527" t="s">
        <v>338</v>
      </c>
      <c r="B7" s="527" t="s">
        <v>0</v>
      </c>
      <c r="C7" s="527" t="s">
        <v>1</v>
      </c>
      <c r="D7" s="527" t="s">
        <v>1068</v>
      </c>
      <c r="E7" s="527" t="s">
        <v>937</v>
      </c>
      <c r="F7" s="527" t="s">
        <v>2</v>
      </c>
      <c r="G7" s="528" t="s">
        <v>544</v>
      </c>
      <c r="H7" s="217" t="s">
        <v>4</v>
      </c>
      <c r="I7" s="534" t="s">
        <v>541</v>
      </c>
      <c r="J7" s="537" t="s">
        <v>551</v>
      </c>
    </row>
    <row r="8" spans="1:10" s="33" customFormat="1" ht="31.2">
      <c r="A8" s="527"/>
      <c r="B8" s="527"/>
      <c r="C8" s="527"/>
      <c r="D8" s="527"/>
      <c r="E8" s="527"/>
      <c r="F8" s="527"/>
      <c r="G8" s="529"/>
      <c r="H8" s="348" t="str">
        <f>CONCATENATE("ultimii                                  ",durata_evaluare," ani")</f>
        <v>ultimii                                  5 ani</v>
      </c>
      <c r="I8" s="534"/>
      <c r="J8" s="537"/>
    </row>
    <row r="9" spans="1:10" s="33" customFormat="1">
      <c r="A9" s="88"/>
      <c r="B9" s="65"/>
      <c r="C9" s="65"/>
      <c r="D9" s="65"/>
      <c r="E9" s="65"/>
      <c r="F9" s="162"/>
      <c r="G9" s="148">
        <f>SUMIF(G10:G1010,"&gt;0")</f>
        <v>1215</v>
      </c>
      <c r="H9" s="4">
        <f>SUMIF(H10:H1259,"&gt;0")</f>
        <v>2</v>
      </c>
      <c r="I9" s="298"/>
      <c r="J9" s="304"/>
    </row>
    <row r="10" spans="1:10" s="79" customFormat="1" ht="31.2">
      <c r="A10" s="37">
        <v>1</v>
      </c>
      <c r="B10" s="7" t="s">
        <v>567</v>
      </c>
      <c r="C10" s="7" t="s">
        <v>553</v>
      </c>
      <c r="D10" s="13" t="s">
        <v>1069</v>
      </c>
      <c r="E10" s="13" t="s">
        <v>940</v>
      </c>
      <c r="F10" s="220">
        <v>2018</v>
      </c>
      <c r="G10" s="16">
        <f>IF(OR($B10="",$C10="",$D10="",$F10&lt;an_initial,$F10&gt;an_final,$I10=FALSE),"",(HLOOKUP(E10,ii11punctaje,2,FALSE))*VLOOKUP(J10,Coef!$E$2:$F$17,2,FALSE))</f>
        <v>405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31.2">
      <c r="A11" s="37">
        <v>2</v>
      </c>
      <c r="B11" s="7" t="s">
        <v>1138</v>
      </c>
      <c r="C11" s="7" t="s">
        <v>553</v>
      </c>
      <c r="D11" s="380" t="s">
        <v>1068</v>
      </c>
      <c r="E11" s="7" t="s">
        <v>938</v>
      </c>
      <c r="F11" s="220">
        <v>2016</v>
      </c>
      <c r="G11" s="16">
        <f>IF(OR($B11="",$C11="",$D11="",$F11&lt;an_initial,$F11&gt;an_final,$I11=FALSE),"",(HLOOKUP(E11,ii11punctaje,2,FALSE))*VLOOKUP(J11,Coef!$E$2:$F$17,2,FALSE))</f>
        <v>810</v>
      </c>
      <c r="H11" s="58">
        <f>IF(OR($B11="",$C11="",$D11="",$F11&gt;an_final,$I11=FALSE),"",IF($F11&gt;=an_initial,1,""))</f>
        <v>1</v>
      </c>
      <c r="I11" s="349" t="b">
        <f t="shared" si="1"/>
        <v>1</v>
      </c>
      <c r="J11" s="357">
        <f t="shared" si="2"/>
        <v>2</v>
      </c>
    </row>
    <row r="12" spans="1:10" s="33" customFormat="1" ht="31.2">
      <c r="A12" s="37">
        <v>3</v>
      </c>
      <c r="B12" s="6" t="s">
        <v>1139</v>
      </c>
      <c r="C12" s="7" t="s">
        <v>553</v>
      </c>
      <c r="D12" s="380" t="s">
        <v>1070</v>
      </c>
      <c r="E12" s="196" t="s">
        <v>938</v>
      </c>
      <c r="F12" s="220">
        <v>2015</v>
      </c>
      <c r="G12" s="16" t="str">
        <f>IF(OR($B12="",$C12="",$D12="",$F12&lt;an_initial,$F12&gt;an_final,$I12=FALSE),"",(HLOOKUP(E12,ii11punctaje,2,FALSE))*VLOOKUP(J12,Coef!$E$2:$F$17,2,FALSE))</f>
        <v/>
      </c>
      <c r="H12" s="58" t="str">
        <f>IF(OR($B12="",$C12="",$D12="",$F12&gt;an_final,$I12=FALSE),"",IF($F12&gt;=an_initial,1,""))</f>
        <v/>
      </c>
      <c r="I12" s="349" t="b">
        <f t="shared" si="1"/>
        <v>1</v>
      </c>
      <c r="J12" s="357">
        <f t="shared" si="2"/>
        <v>3</v>
      </c>
    </row>
    <row r="13" spans="1:10" s="33" customFormat="1">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G9" sqref="G9"/>
    </sheetView>
  </sheetViews>
  <sheetFormatPr defaultColWidth="9.109375" defaultRowHeight="15.6"/>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Electronică și Telecomunicații</v>
      </c>
      <c r="F2" s="61"/>
      <c r="G2" s="63"/>
      <c r="H2" s="62"/>
      <c r="I2" s="289"/>
    </row>
    <row r="3" spans="1:10" s="60" customFormat="1">
      <c r="A3" s="346" t="str">
        <f>IF(ISBLANK(departament),"","Departamentul " &amp; departament)</f>
        <v>Departamentul Electronică Aplicată</v>
      </c>
      <c r="F3" s="61"/>
      <c r="G3" s="63"/>
      <c r="H3" s="62"/>
      <c r="I3" s="289"/>
    </row>
    <row r="4" spans="1:10">
      <c r="A4" s="530" t="s">
        <v>936</v>
      </c>
      <c r="B4" s="530"/>
      <c r="C4" s="530"/>
      <c r="D4" s="530"/>
      <c r="E4" s="530"/>
      <c r="F4" s="530"/>
      <c r="G4" s="530"/>
      <c r="H4" s="226"/>
      <c r="I4" s="291"/>
    </row>
    <row r="5" spans="1:10">
      <c r="A5" s="536" t="s">
        <v>1061</v>
      </c>
      <c r="B5" s="530"/>
      <c r="C5" s="530"/>
      <c r="D5" s="530"/>
      <c r="E5" s="530"/>
      <c r="F5" s="530"/>
      <c r="G5" s="530"/>
      <c r="H5" s="226"/>
    </row>
    <row r="6" spans="1:10" ht="13.5" customHeight="1">
      <c r="G6" s="347" t="str">
        <f>CONCATENATE(functie," ",nume_candidat)</f>
        <v>Asistent Popescu Ion</v>
      </c>
    </row>
    <row r="7" spans="1:10" s="33" customFormat="1" ht="15.75" customHeight="1">
      <c r="A7" s="527" t="s">
        <v>338</v>
      </c>
      <c r="B7" s="527" t="s">
        <v>0</v>
      </c>
      <c r="C7" s="527" t="s">
        <v>1</v>
      </c>
      <c r="D7" s="527" t="s">
        <v>1068</v>
      </c>
      <c r="E7" s="527" t="s">
        <v>1072</v>
      </c>
      <c r="F7" s="527" t="s">
        <v>2</v>
      </c>
      <c r="G7" s="528" t="s">
        <v>544</v>
      </c>
      <c r="H7" s="217" t="s">
        <v>4</v>
      </c>
      <c r="I7" s="534" t="s">
        <v>541</v>
      </c>
      <c r="J7" s="537" t="s">
        <v>551</v>
      </c>
    </row>
    <row r="8" spans="1:10" s="33" customFormat="1" ht="31.2">
      <c r="A8" s="527"/>
      <c r="B8" s="527"/>
      <c r="C8" s="527"/>
      <c r="D8" s="527"/>
      <c r="E8" s="527"/>
      <c r="F8" s="527"/>
      <c r="G8" s="529"/>
      <c r="H8" s="348" t="str">
        <f>CONCATENATE("ultimii                                  ",durata_evaluare," ani")</f>
        <v>ultimii                                  5 ani</v>
      </c>
      <c r="I8" s="534"/>
      <c r="J8" s="537"/>
    </row>
    <row r="9" spans="1:10" s="33" customFormat="1">
      <c r="A9" s="88"/>
      <c r="B9" s="65"/>
      <c r="C9" s="65"/>
      <c r="D9" s="65"/>
      <c r="E9" s="65"/>
      <c r="F9" s="162"/>
      <c r="G9" s="148">
        <f>SUMIF(G10:G1010,"&gt;0")</f>
        <v>72</v>
      </c>
      <c r="H9" s="4">
        <f>SUMIF(H10:H1259,"&gt;0")</f>
        <v>1</v>
      </c>
      <c r="I9" s="298"/>
      <c r="J9" s="304"/>
    </row>
    <row r="10" spans="1:10" s="79" customFormat="1">
      <c r="A10" s="37">
        <v>1</v>
      </c>
      <c r="B10" s="7" t="s">
        <v>567</v>
      </c>
      <c r="C10" s="7" t="s">
        <v>553</v>
      </c>
      <c r="D10" s="380" t="s">
        <v>1068</v>
      </c>
      <c r="E10" s="13" t="s">
        <v>1062</v>
      </c>
      <c r="F10" s="220">
        <v>2016</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c r="A11" s="37">
        <v>2</v>
      </c>
      <c r="B11" s="7" t="s">
        <v>552</v>
      </c>
      <c r="C11" s="7" t="s">
        <v>553</v>
      </c>
      <c r="D11" s="380" t="s">
        <v>1068</v>
      </c>
      <c r="E11" s="7" t="s">
        <v>1063</v>
      </c>
      <c r="F11" s="220">
        <v>2016</v>
      </c>
      <c r="G11" s="16" t="str">
        <f>IF(OR($B11="",$C11="",$E11="",$F11&lt;an_initial,$F11&gt;an_final,$I11=FALSE),"",80*VLOOKUP(J11,Coef!$E$2:$F$17,2,FALSE))</f>
        <v/>
      </c>
      <c r="H11" s="58" t="str">
        <f t="shared" si="0"/>
        <v/>
      </c>
      <c r="I11" s="349" t="b">
        <f t="shared" si="1"/>
        <v>0</v>
      </c>
      <c r="J11" s="357">
        <f t="shared" si="2"/>
        <v>1</v>
      </c>
    </row>
    <row r="12" spans="1:10" s="33" customFormat="1">
      <c r="A12" s="37">
        <v>3</v>
      </c>
      <c r="B12" s="6" t="s">
        <v>566</v>
      </c>
      <c r="C12" s="7" t="s">
        <v>553</v>
      </c>
      <c r="D12" s="380" t="s">
        <v>1068</v>
      </c>
      <c r="E12" s="6" t="s">
        <v>92</v>
      </c>
      <c r="F12" s="220">
        <v>2015</v>
      </c>
      <c r="G12" s="16" t="str">
        <f>IF(OR($B12="",$C12="",$E12="",$F12&lt;an_initial,$F12&gt;an_final,$I12=FALSE),"",80*VLOOKUP(J12,Coef!$E$2:$F$17,2,FALSE))</f>
        <v/>
      </c>
      <c r="H12" s="58" t="str">
        <f t="shared" si="0"/>
        <v/>
      </c>
      <c r="I12" s="349" t="b">
        <f t="shared" si="1"/>
        <v>1</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1065</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2016</v>
      </c>
      <c r="F10" t="s">
        <v>508</v>
      </c>
      <c r="J10" t="s">
        <v>519</v>
      </c>
    </row>
    <row r="11" spans="1:10">
      <c r="A11" s="177" t="s">
        <v>538</v>
      </c>
      <c r="B11" s="178">
        <v>2020</v>
      </c>
      <c r="F11" t="s">
        <v>509</v>
      </c>
      <c r="J11" t="s">
        <v>520</v>
      </c>
    </row>
    <row r="12" spans="1:10">
      <c r="A12" s="179" t="s">
        <v>539</v>
      </c>
      <c r="B12" s="180">
        <f>an_final-an_initial+1</f>
        <v>5</v>
      </c>
      <c r="J12" t="s">
        <v>521</v>
      </c>
    </row>
    <row r="13" spans="1:10">
      <c r="J13" t="s">
        <v>522</v>
      </c>
    </row>
    <row r="14" spans="1:10">
      <c r="J14" t="s">
        <v>523</v>
      </c>
    </row>
    <row r="15" spans="1:10">
      <c r="A15" s="165" t="s">
        <v>820</v>
      </c>
      <c r="B15" s="166"/>
      <c r="C15" s="167"/>
      <c r="J15" t="s">
        <v>524</v>
      </c>
    </row>
    <row r="16" spans="1:10">
      <c r="A16" s="168"/>
      <c r="B16" s="169" t="s">
        <v>835</v>
      </c>
      <c r="C16" s="170" t="s">
        <v>836</v>
      </c>
      <c r="J16" t="s">
        <v>525</v>
      </c>
    </row>
    <row r="17" spans="1:10">
      <c r="A17" s="171" t="s">
        <v>831</v>
      </c>
      <c r="B17" s="172">
        <v>100</v>
      </c>
      <c r="C17" s="173">
        <v>50</v>
      </c>
      <c r="J17" t="s">
        <v>526</v>
      </c>
    </row>
    <row r="18" spans="1:10">
      <c r="A18" s="171" t="s">
        <v>832</v>
      </c>
      <c r="B18" s="172">
        <v>50</v>
      </c>
      <c r="C18" s="173">
        <v>25</v>
      </c>
      <c r="J18" t="s">
        <v>527</v>
      </c>
    </row>
    <row r="19" spans="1:10">
      <c r="A19" s="174" t="s">
        <v>833</v>
      </c>
      <c r="B19" s="175">
        <v>25</v>
      </c>
      <c r="C19" s="176">
        <v>10</v>
      </c>
      <c r="J19" t="s">
        <v>528</v>
      </c>
    </row>
    <row r="20" spans="1:10">
      <c r="J20" t="s">
        <v>529</v>
      </c>
    </row>
    <row r="21" spans="1:10">
      <c r="A21" s="165" t="s">
        <v>838</v>
      </c>
      <c r="B21" s="166"/>
      <c r="C21" s="166"/>
      <c r="D21" s="166"/>
      <c r="E21" s="167"/>
      <c r="J21" t="s">
        <v>530</v>
      </c>
    </row>
    <row r="22" spans="1:10">
      <c r="A22" s="174"/>
      <c r="B22" s="169" t="s">
        <v>839</v>
      </c>
      <c r="C22" s="169" t="s">
        <v>840</v>
      </c>
      <c r="D22" s="169" t="s">
        <v>841</v>
      </c>
      <c r="E22" s="170" t="s">
        <v>842</v>
      </c>
      <c r="J22" t="s">
        <v>531</v>
      </c>
    </row>
    <row r="23" spans="1:10">
      <c r="A23" s="174" t="s">
        <v>831</v>
      </c>
      <c r="B23" s="172">
        <v>100</v>
      </c>
      <c r="C23" s="172">
        <v>90</v>
      </c>
      <c r="D23" s="172">
        <v>80</v>
      </c>
      <c r="E23" s="173">
        <v>70</v>
      </c>
      <c r="J23" t="s">
        <v>532</v>
      </c>
    </row>
    <row r="24" spans="1:10">
      <c r="A24" s="171" t="s">
        <v>832</v>
      </c>
      <c r="B24" s="175">
        <v>50</v>
      </c>
      <c r="C24" s="175">
        <v>45</v>
      </c>
      <c r="D24" s="175">
        <v>40</v>
      </c>
      <c r="E24" s="176">
        <v>35</v>
      </c>
      <c r="J24" t="s">
        <v>533</v>
      </c>
    </row>
    <row r="25" spans="1:10">
      <c r="J25" t="s">
        <v>534</v>
      </c>
    </row>
    <row r="26" spans="1:10">
      <c r="A26" s="165" t="s">
        <v>847</v>
      </c>
      <c r="B26" s="166"/>
      <c r="C26" s="167"/>
      <c r="J26" t="s">
        <v>1114</v>
      </c>
    </row>
    <row r="27" spans="1:10">
      <c r="A27" s="177" t="s">
        <v>849</v>
      </c>
      <c r="B27" s="182" t="s">
        <v>850</v>
      </c>
      <c r="C27" s="178" t="s">
        <v>851</v>
      </c>
      <c r="J27" t="s">
        <v>535</v>
      </c>
    </row>
    <row r="28" spans="1:10">
      <c r="A28" s="179">
        <v>50</v>
      </c>
      <c r="B28" s="183">
        <v>25</v>
      </c>
      <c r="C28" s="180">
        <v>10</v>
      </c>
    </row>
    <row r="30" spans="1:10">
      <c r="A30" s="165" t="s">
        <v>860</v>
      </c>
      <c r="B30" s="166"/>
      <c r="C30" s="167"/>
    </row>
    <row r="31" spans="1:10">
      <c r="A31" s="177" t="s">
        <v>861</v>
      </c>
      <c r="B31" s="182" t="s">
        <v>862</v>
      </c>
      <c r="C31" s="178" t="s">
        <v>863</v>
      </c>
    </row>
    <row r="32" spans="1:10">
      <c r="A32" s="179">
        <v>5</v>
      </c>
      <c r="B32" s="183">
        <v>10</v>
      </c>
      <c r="C32" s="180">
        <v>2</v>
      </c>
    </row>
    <row r="34" spans="1:14">
      <c r="A34" s="165" t="s">
        <v>871</v>
      </c>
      <c r="B34" s="166"/>
      <c r="C34" s="167"/>
    </row>
    <row r="35" spans="1:14">
      <c r="A35" s="177" t="s">
        <v>873</v>
      </c>
      <c r="B35" s="182" t="s">
        <v>874</v>
      </c>
      <c r="C35" s="178" t="s">
        <v>872</v>
      </c>
    </row>
    <row r="36" spans="1:14">
      <c r="A36" s="187">
        <v>50</v>
      </c>
      <c r="B36" s="188">
        <v>20</v>
      </c>
      <c r="C36" s="189">
        <v>5</v>
      </c>
      <c r="N36" s="164"/>
    </row>
    <row r="37" spans="1:14">
      <c r="N37" s="164"/>
    </row>
    <row r="38" spans="1:14">
      <c r="A38" s="165" t="s">
        <v>881</v>
      </c>
      <c r="B38" s="167"/>
      <c r="N38" s="164"/>
    </row>
    <row r="39" spans="1:14">
      <c r="A39" s="177" t="s">
        <v>879</v>
      </c>
      <c r="B39" s="178" t="s">
        <v>880</v>
      </c>
    </row>
    <row r="40" spans="1:14">
      <c r="A40" s="179">
        <v>5</v>
      </c>
      <c r="B40" s="180">
        <v>5</v>
      </c>
    </row>
    <row r="42" spans="1:14">
      <c r="A42" s="190" t="s">
        <v>882</v>
      </c>
      <c r="B42" s="166"/>
      <c r="C42" s="167"/>
    </row>
    <row r="43" spans="1:14">
      <c r="A43" s="177" t="s">
        <v>883</v>
      </c>
      <c r="B43" s="182" t="s">
        <v>884</v>
      </c>
      <c r="C43" s="178" t="s">
        <v>885</v>
      </c>
    </row>
    <row r="44" spans="1:14">
      <c r="A44" s="179">
        <v>10</v>
      </c>
      <c r="B44" s="183">
        <v>10</v>
      </c>
      <c r="C44" s="180">
        <v>5</v>
      </c>
    </row>
    <row r="46" spans="1:14">
      <c r="A46" t="s">
        <v>893</v>
      </c>
    </row>
    <row r="47" spans="1:14">
      <c r="A47" s="164" t="s">
        <v>894</v>
      </c>
      <c r="B47" s="164" t="s">
        <v>895</v>
      </c>
      <c r="C47" s="164" t="s">
        <v>896</v>
      </c>
      <c r="D47" s="164" t="s">
        <v>897</v>
      </c>
    </row>
    <row r="48" spans="1:14">
      <c r="A48" s="191">
        <v>120</v>
      </c>
      <c r="B48" s="191">
        <v>60</v>
      </c>
      <c r="C48" s="191">
        <v>40</v>
      </c>
      <c r="D48" s="191">
        <v>20</v>
      </c>
    </row>
    <row r="50" spans="1:5">
      <c r="A50" t="s">
        <v>901</v>
      </c>
    </row>
    <row r="51" spans="1:5">
      <c r="A51" s="164" t="s">
        <v>894</v>
      </c>
      <c r="B51" s="164" t="s">
        <v>902</v>
      </c>
    </row>
    <row r="52" spans="1:5">
      <c r="A52" s="164">
        <v>200</v>
      </c>
      <c r="B52" s="191">
        <v>50</v>
      </c>
    </row>
    <row r="54" spans="1:5">
      <c r="A54" t="s">
        <v>905</v>
      </c>
    </row>
    <row r="55" spans="1:5" ht="19.2">
      <c r="B55" s="181" t="s">
        <v>769</v>
      </c>
      <c r="C55" s="181" t="s">
        <v>770</v>
      </c>
      <c r="D55" s="181" t="s">
        <v>771</v>
      </c>
    </row>
    <row r="56" spans="1:5">
      <c r="A56" s="191" t="s">
        <v>803</v>
      </c>
      <c r="B56" s="191">
        <v>50</v>
      </c>
      <c r="C56" s="191">
        <v>5</v>
      </c>
      <c r="D56">
        <v>3</v>
      </c>
    </row>
    <row r="57" spans="1:5">
      <c r="A57" s="191" t="s">
        <v>804</v>
      </c>
      <c r="B57" s="191">
        <v>20</v>
      </c>
      <c r="C57" s="191">
        <v>2</v>
      </c>
      <c r="D57">
        <v>3</v>
      </c>
    </row>
    <row r="59" spans="1:5">
      <c r="A59" t="s">
        <v>909</v>
      </c>
    </row>
    <row r="60" spans="1:5">
      <c r="A60" s="164" t="s">
        <v>910</v>
      </c>
      <c r="B60" s="164" t="s">
        <v>462</v>
      </c>
    </row>
    <row r="61" spans="1:5">
      <c r="A61" s="191">
        <v>15</v>
      </c>
      <c r="B61" s="191">
        <v>10</v>
      </c>
    </row>
    <row r="63" spans="1:5">
      <c r="A63" t="s">
        <v>920</v>
      </c>
    </row>
    <row r="64" spans="1:5">
      <c r="A64" t="s">
        <v>916</v>
      </c>
      <c r="B64" t="s">
        <v>917</v>
      </c>
      <c r="C64" t="s">
        <v>918</v>
      </c>
      <c r="D64" t="s">
        <v>919</v>
      </c>
      <c r="E64" t="s">
        <v>915</v>
      </c>
    </row>
    <row r="65" spans="1:8">
      <c r="A65" s="164">
        <v>10</v>
      </c>
      <c r="B65" s="164">
        <v>10</v>
      </c>
      <c r="C65" s="164">
        <v>10</v>
      </c>
      <c r="D65" s="164">
        <v>50</v>
      </c>
      <c r="E65" s="164">
        <v>10</v>
      </c>
    </row>
    <row r="66" spans="1:8">
      <c r="B66" s="164"/>
    </row>
    <row r="67" spans="1:8">
      <c r="A67" t="s">
        <v>925</v>
      </c>
      <c r="B67" s="164"/>
    </row>
    <row r="68" spans="1:8">
      <c r="A68" t="s">
        <v>927</v>
      </c>
      <c r="B68" t="s">
        <v>928</v>
      </c>
      <c r="C68" t="s">
        <v>926</v>
      </c>
    </row>
    <row r="69" spans="1:8">
      <c r="A69" s="164">
        <v>60</v>
      </c>
      <c r="B69" s="164">
        <v>30</v>
      </c>
      <c r="C69" s="164">
        <v>15</v>
      </c>
    </row>
    <row r="70" spans="1:8">
      <c r="B70" s="164"/>
    </row>
    <row r="71" spans="1:8" ht="15.75" customHeight="1">
      <c r="A71" s="161" t="s">
        <v>946</v>
      </c>
      <c r="B71" s="161"/>
      <c r="C71" s="161"/>
      <c r="D71" s="161"/>
      <c r="E71" s="161"/>
      <c r="F71" s="161"/>
      <c r="G71" s="161"/>
      <c r="H71" s="161"/>
    </row>
    <row r="72" spans="1:8">
      <c r="A72" t="s">
        <v>938</v>
      </c>
      <c r="B72" t="s">
        <v>939</v>
      </c>
      <c r="C72" t="s">
        <v>940</v>
      </c>
      <c r="D72" t="s">
        <v>941</v>
      </c>
      <c r="E72" t="s">
        <v>942</v>
      </c>
      <c r="F72" t="s">
        <v>944</v>
      </c>
      <c r="G72" t="s">
        <v>945</v>
      </c>
    </row>
    <row r="73" spans="1:8">
      <c r="A73">
        <f>150*6</f>
        <v>900</v>
      </c>
      <c r="B73">
        <f>150*5</f>
        <v>750</v>
      </c>
      <c r="C73">
        <f>150*3</f>
        <v>450</v>
      </c>
      <c r="D73">
        <f>150*2</f>
        <v>300</v>
      </c>
      <c r="E73">
        <v>100</v>
      </c>
      <c r="F73">
        <v>30</v>
      </c>
      <c r="G73">
        <v>15</v>
      </c>
    </row>
    <row r="75" spans="1:8" ht="15.6">
      <c r="A75" s="161" t="s">
        <v>948</v>
      </c>
    </row>
    <row r="76" spans="1:8">
      <c r="A76" t="s">
        <v>947</v>
      </c>
      <c r="B76" t="s">
        <v>943</v>
      </c>
      <c r="C76" t="s">
        <v>944</v>
      </c>
      <c r="D76" t="s">
        <v>945</v>
      </c>
    </row>
    <row r="77" spans="1:8">
      <c r="A77">
        <v>100</v>
      </c>
      <c r="B77">
        <v>60</v>
      </c>
      <c r="C77">
        <v>30</v>
      </c>
      <c r="D77">
        <v>15</v>
      </c>
    </row>
    <row r="79" spans="1:8" ht="15.6">
      <c r="A79" s="161" t="s">
        <v>960</v>
      </c>
      <c r="B79" s="161"/>
      <c r="C79" s="161"/>
      <c r="D79" s="161"/>
      <c r="E79" s="161"/>
      <c r="F79" s="161"/>
      <c r="G79" s="161"/>
    </row>
    <row r="80" spans="1:8">
      <c r="A80" s="197" t="s">
        <v>952</v>
      </c>
      <c r="B80" s="197" t="s">
        <v>951</v>
      </c>
    </row>
    <row r="81" spans="1:10">
      <c r="A81">
        <v>200</v>
      </c>
      <c r="B81">
        <v>100</v>
      </c>
    </row>
    <row r="83" spans="1:10" ht="15.6">
      <c r="A83" s="199" t="s">
        <v>954</v>
      </c>
      <c r="B83" s="199"/>
      <c r="C83" s="199"/>
      <c r="D83" s="198"/>
      <c r="E83" s="198"/>
      <c r="F83" s="198"/>
      <c r="G83" s="198"/>
      <c r="H83" s="198"/>
      <c r="I83" s="198"/>
    </row>
    <row r="84" spans="1:10" ht="15.6">
      <c r="A84" s="200" t="s">
        <v>548</v>
      </c>
      <c r="B84" s="200" t="s">
        <v>549</v>
      </c>
      <c r="C84" s="201" t="s">
        <v>958</v>
      </c>
      <c r="J84" s="198"/>
    </row>
    <row r="85" spans="1:10">
      <c r="A85" s="202">
        <v>200</v>
      </c>
      <c r="B85" s="202">
        <v>100</v>
      </c>
      <c r="C85" s="202">
        <v>100</v>
      </c>
    </row>
    <row r="87" spans="1:10" ht="15.6">
      <c r="A87" s="161" t="s">
        <v>959</v>
      </c>
      <c r="B87" s="161"/>
      <c r="C87" s="161"/>
      <c r="D87" s="161"/>
      <c r="E87" s="161"/>
      <c r="F87" s="161"/>
      <c r="G87" s="161"/>
    </row>
    <row r="88" spans="1:10">
      <c r="A88" t="s">
        <v>729</v>
      </c>
      <c r="B88" t="s">
        <v>730</v>
      </c>
      <c r="C88" t="s">
        <v>731</v>
      </c>
    </row>
    <row r="89" spans="1:10">
      <c r="A89">
        <v>10</v>
      </c>
      <c r="B89">
        <v>8</v>
      </c>
      <c r="C89">
        <v>3</v>
      </c>
    </row>
    <row r="91" spans="1:10" ht="15.6">
      <c r="A91" s="161" t="s">
        <v>966</v>
      </c>
      <c r="B91" s="161" t="s">
        <v>738</v>
      </c>
    </row>
    <row r="92" spans="1:10">
      <c r="B92" t="s">
        <v>967</v>
      </c>
      <c r="C92" t="s">
        <v>968</v>
      </c>
      <c r="D92" t="s">
        <v>969</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971</v>
      </c>
    </row>
    <row r="100" spans="1:8">
      <c r="B100" t="s">
        <v>967</v>
      </c>
      <c r="C100" t="s">
        <v>968</v>
      </c>
      <c r="D100" t="s">
        <v>969</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61" t="s">
        <v>980</v>
      </c>
      <c r="B106" s="161"/>
      <c r="C106" s="161"/>
      <c r="D106" s="161"/>
      <c r="E106" s="161"/>
      <c r="F106" s="161"/>
      <c r="G106" s="161"/>
      <c r="H106" s="161"/>
    </row>
    <row r="107" spans="1:8">
      <c r="A107" t="s">
        <v>982</v>
      </c>
      <c r="B107" t="s">
        <v>983</v>
      </c>
      <c r="C107" t="s">
        <v>981</v>
      </c>
    </row>
    <row r="108" spans="1:8">
      <c r="A108">
        <v>0.75</v>
      </c>
      <c r="B108">
        <v>0.6</v>
      </c>
      <c r="C108">
        <v>0.5</v>
      </c>
    </row>
    <row r="110" spans="1:8" ht="15.75" customHeight="1">
      <c r="A110" s="161" t="s">
        <v>984</v>
      </c>
      <c r="B110" s="161"/>
      <c r="C110" s="161"/>
      <c r="D110" s="161"/>
      <c r="E110" s="161"/>
      <c r="F110" s="161"/>
      <c r="G110" s="161"/>
      <c r="H110" s="161"/>
    </row>
    <row r="111" spans="1:8">
      <c r="A111" t="s">
        <v>985</v>
      </c>
      <c r="B111" t="s">
        <v>986</v>
      </c>
      <c r="C111" t="s">
        <v>987</v>
      </c>
      <c r="D111" t="s">
        <v>988</v>
      </c>
    </row>
    <row r="112" spans="1:8">
      <c r="A112">
        <v>30</v>
      </c>
      <c r="B112">
        <v>15</v>
      </c>
      <c r="C112">
        <v>10</v>
      </c>
      <c r="D112">
        <v>5</v>
      </c>
    </row>
    <row r="114" spans="1:8" ht="15.6">
      <c r="A114" s="342" t="s">
        <v>990</v>
      </c>
      <c r="B114" s="342"/>
      <c r="C114" s="342"/>
      <c r="D114" s="342"/>
      <c r="E114" s="342"/>
      <c r="F114" s="342"/>
      <c r="G114" s="342"/>
      <c r="H114" s="342"/>
    </row>
    <row r="115" spans="1:8">
      <c r="A115" t="s">
        <v>992</v>
      </c>
      <c r="B115" t="s">
        <v>993</v>
      </c>
      <c r="C115" t="s">
        <v>994</v>
      </c>
      <c r="D115" t="s">
        <v>995</v>
      </c>
    </row>
    <row r="116" spans="1:8">
      <c r="A116">
        <v>0.3</v>
      </c>
      <c r="B116">
        <v>0.4</v>
      </c>
      <c r="C116">
        <v>0.4</v>
      </c>
      <c r="D116">
        <v>0.3</v>
      </c>
    </row>
    <row r="118" spans="1:8" ht="15.6">
      <c r="A118" s="195" t="s">
        <v>1013</v>
      </c>
      <c r="B118" s="195"/>
      <c r="C118" s="195"/>
      <c r="D118" s="195"/>
      <c r="E118" s="195"/>
      <c r="F118" s="195"/>
    </row>
    <row r="119" spans="1:8">
      <c r="A119" s="164" t="s">
        <v>1000</v>
      </c>
      <c r="B119" s="164" t="s">
        <v>1001</v>
      </c>
    </row>
    <row r="120" spans="1:8">
      <c r="A120">
        <v>10</v>
      </c>
      <c r="B120">
        <v>8</v>
      </c>
    </row>
    <row r="122" spans="1:8">
      <c r="A122" t="s">
        <v>1085</v>
      </c>
    </row>
    <row r="123" spans="1:8" ht="19.2">
      <c r="A123" s="191" t="s">
        <v>1090</v>
      </c>
      <c r="B123" s="191" t="s">
        <v>1086</v>
      </c>
      <c r="C123" s="191" t="str">
        <f>CONCATENATE("Sub îndrumarea comisiei care include ",functie," ",nume_candidat)</f>
        <v>Sub îndrumarea comisiei care include Asistent Popescu Ion</v>
      </c>
    </row>
    <row r="124" spans="1:8">
      <c r="A124">
        <v>50</v>
      </c>
      <c r="B124">
        <v>10</v>
      </c>
      <c r="C124">
        <v>5</v>
      </c>
    </row>
    <row r="126" spans="1:8" ht="15.6">
      <c r="A126" s="195" t="s">
        <v>1012</v>
      </c>
      <c r="B126" s="195"/>
      <c r="C126" s="195"/>
      <c r="D126" s="195"/>
      <c r="E126" s="195"/>
    </row>
    <row r="127" spans="1:8">
      <c r="A127" t="s">
        <v>1009</v>
      </c>
      <c r="B127" t="s">
        <v>1010</v>
      </c>
      <c r="C127" t="s">
        <v>1011</v>
      </c>
    </row>
    <row r="128" spans="1:8">
      <c r="A128" s="191">
        <v>20</v>
      </c>
      <c r="B128" s="191">
        <v>5</v>
      </c>
      <c r="C128" s="191">
        <v>2</v>
      </c>
    </row>
    <row r="130" spans="1:12">
      <c r="A130" t="s">
        <v>1021</v>
      </c>
    </row>
    <row r="131" spans="1:12">
      <c r="A131" t="s">
        <v>1023</v>
      </c>
      <c r="B131" t="s">
        <v>1024</v>
      </c>
      <c r="C131" t="s">
        <v>1025</v>
      </c>
      <c r="D131" t="s">
        <v>1026</v>
      </c>
      <c r="E131" t="s">
        <v>1027</v>
      </c>
      <c r="F131" t="s">
        <v>1028</v>
      </c>
    </row>
    <row r="132" spans="1:12">
      <c r="A132" s="205">
        <v>50</v>
      </c>
      <c r="B132" s="206">
        <v>25</v>
      </c>
      <c r="C132" s="207">
        <v>10</v>
      </c>
      <c r="D132" s="205">
        <v>20</v>
      </c>
      <c r="E132" s="206">
        <v>10</v>
      </c>
      <c r="F132" s="207">
        <v>5</v>
      </c>
    </row>
    <row r="134" spans="1:12">
      <c r="A134" t="s">
        <v>1022</v>
      </c>
    </row>
    <row r="135" spans="1:12">
      <c r="A135" t="s">
        <v>1023</v>
      </c>
      <c r="B135" t="s">
        <v>1024</v>
      </c>
      <c r="C135" t="s">
        <v>1025</v>
      </c>
      <c r="D135" t="s">
        <v>1026</v>
      </c>
      <c r="E135" t="s">
        <v>1027</v>
      </c>
      <c r="F135" t="s">
        <v>1028</v>
      </c>
    </row>
    <row r="136" spans="1:12">
      <c r="A136">
        <v>10</v>
      </c>
      <c r="B136">
        <v>6</v>
      </c>
      <c r="C136">
        <v>4</v>
      </c>
      <c r="D136">
        <v>5</v>
      </c>
      <c r="E136">
        <v>3</v>
      </c>
      <c r="F136">
        <v>2</v>
      </c>
    </row>
    <row r="139" spans="1:12">
      <c r="A139" t="s">
        <v>1043</v>
      </c>
    </row>
    <row r="140" spans="1:12" ht="345.6">
      <c r="A140" s="208" t="s">
        <v>1031</v>
      </c>
      <c r="B140" s="209" t="s">
        <v>1032</v>
      </c>
      <c r="C140" s="209" t="s">
        <v>1033</v>
      </c>
      <c r="D140" s="210" t="s">
        <v>1034</v>
      </c>
      <c r="E140" s="208" t="s">
        <v>1035</v>
      </c>
      <c r="F140" s="209" t="s">
        <v>1036</v>
      </c>
      <c r="G140" s="209" t="s">
        <v>1037</v>
      </c>
      <c r="H140" s="210" t="s">
        <v>1038</v>
      </c>
      <c r="I140" s="208" t="s">
        <v>1039</v>
      </c>
      <c r="K140" s="209" t="s">
        <v>1041</v>
      </c>
      <c r="L140" s="210" t="s">
        <v>1042</v>
      </c>
    </row>
    <row r="141" spans="1:12" ht="244.8">
      <c r="A141" s="208">
        <v>400</v>
      </c>
      <c r="B141" s="209">
        <v>200</v>
      </c>
      <c r="C141" s="209">
        <v>100</v>
      </c>
      <c r="D141" s="210">
        <v>50</v>
      </c>
      <c r="E141" s="208">
        <v>200</v>
      </c>
      <c r="F141" s="209">
        <v>100</v>
      </c>
      <c r="G141" s="209">
        <v>50</v>
      </c>
      <c r="H141" s="210">
        <v>25</v>
      </c>
      <c r="I141" s="208">
        <v>20</v>
      </c>
      <c r="J141" s="209" t="s">
        <v>1040</v>
      </c>
      <c r="K141" s="209">
        <v>10</v>
      </c>
      <c r="L141" s="210">
        <v>5</v>
      </c>
    </row>
    <row r="142" spans="1:12">
      <c r="J142" s="209">
        <v>10</v>
      </c>
    </row>
    <row r="143" spans="1:12" ht="15.6">
      <c r="A143" s="343" t="s">
        <v>1045</v>
      </c>
      <c r="B143" s="343"/>
      <c r="C143" s="343"/>
      <c r="D143" s="343"/>
      <c r="E143" s="343"/>
    </row>
    <row r="144" spans="1:12">
      <c r="A144" s="206" t="s">
        <v>1046</v>
      </c>
      <c r="B144" s="211" t="s">
        <v>1047</v>
      </c>
    </row>
    <row r="145" spans="1:3">
      <c r="A145" s="206">
        <v>100</v>
      </c>
      <c r="B145" s="207">
        <v>50</v>
      </c>
    </row>
    <row r="147" spans="1:3" ht="28.8">
      <c r="A147" s="185" t="s">
        <v>1050</v>
      </c>
      <c r="B147" s="186" t="s">
        <v>618</v>
      </c>
      <c r="C147" s="186" t="s">
        <v>618</v>
      </c>
    </row>
    <row r="148" spans="1:3">
      <c r="A148" s="212" t="s">
        <v>1051</v>
      </c>
      <c r="B148" s="212" t="s">
        <v>1052</v>
      </c>
    </row>
    <row r="149" spans="1:3">
      <c r="A149" s="186">
        <v>10</v>
      </c>
      <c r="B149" s="186">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F12" sqref="F12"/>
    </sheetView>
  </sheetViews>
  <sheetFormatPr defaultColWidth="9.109375" defaultRowHeight="15.6"/>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Electronică și Telecomunicații</v>
      </c>
      <c r="F2" s="61"/>
      <c r="G2" s="63"/>
      <c r="H2" s="62"/>
      <c r="I2" s="289"/>
    </row>
    <row r="3" spans="1:10" s="60" customFormat="1">
      <c r="A3" s="400" t="str">
        <f>IF(ISBLANK(departament),"","Departamentul " &amp; departament)</f>
        <v>Departamentul Electronică Aplicată</v>
      </c>
      <c r="F3" s="61"/>
      <c r="G3" s="63"/>
      <c r="H3" s="62"/>
      <c r="I3" s="289"/>
    </row>
    <row r="4" spans="1:10">
      <c r="A4" s="530" t="s">
        <v>936</v>
      </c>
      <c r="B4" s="530"/>
      <c r="C4" s="530"/>
      <c r="D4" s="530"/>
      <c r="E4" s="530"/>
      <c r="F4" s="530"/>
      <c r="G4" s="530"/>
      <c r="H4" s="226"/>
      <c r="I4" s="291"/>
    </row>
    <row r="5" spans="1:10" ht="15.75" customHeight="1">
      <c r="A5" s="536" t="s">
        <v>956</v>
      </c>
      <c r="B5" s="530"/>
      <c r="C5" s="530"/>
      <c r="D5" s="530"/>
      <c r="E5" s="530"/>
      <c r="F5" s="530"/>
      <c r="G5" s="530"/>
      <c r="H5" s="226"/>
    </row>
    <row r="6" spans="1:10" ht="13.5" customHeight="1">
      <c r="G6" s="369" t="str">
        <f>CONCATENATE(functie," ",nume_candidat)</f>
        <v>Asistent Popescu Ion</v>
      </c>
    </row>
    <row r="7" spans="1:10" s="33" customFormat="1" ht="15.75" customHeight="1">
      <c r="A7" s="527" t="s">
        <v>338</v>
      </c>
      <c r="B7" s="527" t="s">
        <v>0</v>
      </c>
      <c r="C7" s="527" t="s">
        <v>1</v>
      </c>
      <c r="D7" s="528" t="s">
        <v>1074</v>
      </c>
      <c r="E7" s="528" t="s">
        <v>1073</v>
      </c>
      <c r="F7" s="527" t="s">
        <v>2</v>
      </c>
      <c r="G7" s="528" t="s">
        <v>544</v>
      </c>
      <c r="H7" s="217" t="s">
        <v>4</v>
      </c>
      <c r="I7" s="534" t="s">
        <v>541</v>
      </c>
      <c r="J7" s="537" t="s">
        <v>551</v>
      </c>
    </row>
    <row r="8" spans="1:10" s="33" customFormat="1" ht="31.2">
      <c r="A8" s="527"/>
      <c r="B8" s="527"/>
      <c r="C8" s="527"/>
      <c r="D8" s="529"/>
      <c r="E8" s="529"/>
      <c r="F8" s="527"/>
      <c r="G8" s="529"/>
      <c r="H8" s="370" t="str">
        <f>CONCATENATE("ultimii                                  ",durata_evaluare," ani")</f>
        <v>ultimii                                  5 ani</v>
      </c>
      <c r="I8" s="534"/>
      <c r="J8" s="537"/>
    </row>
    <row r="9" spans="1:10" s="33" customFormat="1">
      <c r="A9" s="88"/>
      <c r="B9" s="65"/>
      <c r="C9" s="65"/>
      <c r="D9" s="65"/>
      <c r="E9" s="65"/>
      <c r="F9" s="162"/>
      <c r="G9" s="356">
        <f>SUMIF(G10:G1010,"&gt;0")</f>
        <v>150</v>
      </c>
      <c r="H9" s="371">
        <f>SUMIF(H10:H1259,"&gt;0")</f>
        <v>2</v>
      </c>
      <c r="I9" s="298"/>
      <c r="J9" s="304"/>
    </row>
    <row r="10" spans="1:10" s="79" customFormat="1">
      <c r="A10" s="37">
        <v>1</v>
      </c>
      <c r="B10" s="7" t="s">
        <v>567</v>
      </c>
      <c r="C10" s="7" t="s">
        <v>553</v>
      </c>
      <c r="D10" s="13" t="s">
        <v>560</v>
      </c>
      <c r="E10" s="13" t="s">
        <v>947</v>
      </c>
      <c r="F10" s="220">
        <v>2016</v>
      </c>
      <c r="G10" s="356">
        <f>IF(OR($B10="",$C10="",$D10="",$F10&lt;an_initial,$F10&gt;an_final,$I10=FALSE),"",(HLOOKUP(E10,ii12punctaje,2,FALSE))*VLOOKUP(J10,Coef!$E$2:$F$17,2,FALSE))</f>
        <v>90</v>
      </c>
      <c r="H10" s="372">
        <f t="shared" ref="H10:H73" si="0">IF(OR($B10="",$C10="",$D10="",$F10&gt;an_final,$I10=FALSE),"",IF($F10&gt;=an_initial,1,""))</f>
        <v>1</v>
      </c>
      <c r="I10" s="373" t="b">
        <f t="shared" ref="I10:I73" si="1">IF(nume_candidat="",FALSE,ISNUMBER(SEARCH(nume_candidat,$B10)))</f>
        <v>1</v>
      </c>
      <c r="J10" s="374">
        <f t="shared" ref="J10:J41" si="2">LEN(B10)-LEN(SUBSTITUTE(B10,",",""))+1</f>
        <v>2</v>
      </c>
    </row>
    <row r="11" spans="1:10" s="33" customFormat="1">
      <c r="A11" s="37">
        <v>2</v>
      </c>
      <c r="B11" s="7" t="s">
        <v>552</v>
      </c>
      <c r="C11" s="7" t="s">
        <v>553</v>
      </c>
      <c r="D11" s="7" t="s">
        <v>560</v>
      </c>
      <c r="E11" s="7" t="s">
        <v>944</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46.8">
      <c r="A12" s="37">
        <v>3</v>
      </c>
      <c r="B12" s="6" t="s">
        <v>566</v>
      </c>
      <c r="C12" s="7" t="s">
        <v>553</v>
      </c>
      <c r="D12" s="6" t="s">
        <v>560</v>
      </c>
      <c r="E12" s="196" t="s">
        <v>943</v>
      </c>
      <c r="F12" s="220">
        <v>2020</v>
      </c>
      <c r="G12" s="356">
        <f>IF(OR($B12="",$C12="",$D12="",$F12&lt;an_initial,$F12&gt;an_final,$I12=FALSE),"",(HLOOKUP(E12,ii12punctaje,2,FALSE))*VLOOKUP(J12,Coef!$E$2:$F$17,2,FALSE))</f>
        <v>60</v>
      </c>
      <c r="H12" s="372">
        <f t="shared" si="0"/>
        <v>1</v>
      </c>
      <c r="I12" s="373" t="b">
        <f t="shared" si="1"/>
        <v>1</v>
      </c>
      <c r="J12" s="374">
        <f t="shared" si="2"/>
        <v>1</v>
      </c>
    </row>
    <row r="13" spans="1:10" s="33" customFormat="1">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G9" sqref="G9"/>
    </sheetView>
  </sheetViews>
  <sheetFormatPr defaultColWidth="9.109375" defaultRowHeight="15.6"/>
  <cols>
    <col min="1" max="1" width="5.6640625" style="60" customWidth="1"/>
    <col min="2" max="2" width="36.6640625" style="64" customWidth="1"/>
    <col min="3" max="3" width="38.44140625" style="316"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Electronică și Telecomunicații</v>
      </c>
      <c r="C2" s="393"/>
      <c r="D2" s="393"/>
      <c r="F2" s="61"/>
      <c r="G2" s="63"/>
      <c r="H2" s="62"/>
      <c r="I2" s="289"/>
    </row>
    <row r="3" spans="1:10" s="60" customFormat="1">
      <c r="A3" s="346" t="str">
        <f>IF(ISBLANK(departament),"","Departamentul " &amp; departament)</f>
        <v>Departamentul Electronică Aplicată</v>
      </c>
      <c r="C3" s="393"/>
      <c r="D3" s="393"/>
      <c r="F3" s="61"/>
      <c r="G3" s="63"/>
      <c r="H3" s="62"/>
      <c r="I3" s="289"/>
    </row>
    <row r="4" spans="1:10">
      <c r="A4" s="530" t="s">
        <v>936</v>
      </c>
      <c r="B4" s="530"/>
      <c r="C4" s="530"/>
      <c r="D4" s="530"/>
      <c r="E4" s="530"/>
      <c r="F4" s="530"/>
      <c r="G4" s="530"/>
      <c r="H4" s="226"/>
      <c r="I4" s="291"/>
    </row>
    <row r="5" spans="1:10" ht="15.75" customHeight="1">
      <c r="A5" s="536" t="s">
        <v>955</v>
      </c>
      <c r="B5" s="530"/>
      <c r="C5" s="530"/>
      <c r="D5" s="530"/>
      <c r="E5" s="530"/>
      <c r="F5" s="530"/>
      <c r="G5" s="530"/>
      <c r="H5" s="226"/>
    </row>
    <row r="6" spans="1:10" ht="13.5" customHeight="1">
      <c r="G6" s="347" t="str">
        <f>CONCATENATE(functie," ",nume_candidat)</f>
        <v>Asistent Popescu Ion</v>
      </c>
    </row>
    <row r="7" spans="1:10" s="33" customFormat="1" ht="15.75" customHeight="1">
      <c r="A7" s="527" t="s">
        <v>338</v>
      </c>
      <c r="B7" s="527" t="s">
        <v>949</v>
      </c>
      <c r="C7" s="527" t="s">
        <v>451</v>
      </c>
      <c r="D7" s="528" t="s">
        <v>1098</v>
      </c>
      <c r="E7" s="527" t="s">
        <v>950</v>
      </c>
      <c r="F7" s="527" t="s">
        <v>2</v>
      </c>
      <c r="G7" s="528" t="s">
        <v>544</v>
      </c>
      <c r="H7" s="217" t="s">
        <v>4</v>
      </c>
      <c r="I7" s="534" t="s">
        <v>541</v>
      </c>
      <c r="J7" s="537" t="s">
        <v>551</v>
      </c>
    </row>
    <row r="8" spans="1:10" s="33" customFormat="1" ht="31.2">
      <c r="A8" s="527"/>
      <c r="B8" s="527"/>
      <c r="C8" s="527"/>
      <c r="D8" s="529"/>
      <c r="E8" s="527"/>
      <c r="F8" s="527"/>
      <c r="G8" s="529"/>
      <c r="H8" s="348" t="str">
        <f>CONCATENATE("ultimii                                  ",durata_evaluare," ani")</f>
        <v>ultimii                                  5 ani</v>
      </c>
      <c r="I8" s="534"/>
      <c r="J8" s="537"/>
    </row>
    <row r="9" spans="1:10" s="33" customFormat="1">
      <c r="A9" s="88"/>
      <c r="B9" s="65"/>
      <c r="C9" s="65"/>
      <c r="D9" s="65"/>
      <c r="E9" s="65"/>
      <c r="F9" s="162"/>
      <c r="G9" s="148">
        <f>SUMIF(G10:G1010,"&gt;0")</f>
        <v>133.33333333333334</v>
      </c>
      <c r="H9" s="4">
        <f>SUMIF(H10:H1259,"&gt;0")</f>
        <v>2</v>
      </c>
      <c r="I9" s="298"/>
      <c r="J9" s="304"/>
    </row>
    <row r="10" spans="1:10" s="79" customFormat="1" ht="93.6">
      <c r="A10" s="37">
        <v>1</v>
      </c>
      <c r="B10" s="7" t="s">
        <v>1111</v>
      </c>
      <c r="C10" s="380" t="s">
        <v>553</v>
      </c>
      <c r="D10" s="13" t="s">
        <v>1075</v>
      </c>
      <c r="E10" s="13" t="s">
        <v>953</v>
      </c>
      <c r="F10" s="220">
        <v>2016</v>
      </c>
      <c r="G10" s="16">
        <f t="shared" ref="G10:G73" si="0">IF(OR($B10="",$C10="",$D10="",$F10&lt;an_initial,$F10&gt;an_final,$I10=FALSE),"",(HLOOKUP(E10,ii13punctaje,2,FALSE)) / J10)</f>
        <v>100</v>
      </c>
      <c r="H10" s="58">
        <f t="shared" ref="H10:H73" si="1">IF(OR($B10="",$C10="",$D10="",$F10&gt;an_final,$I10=FALSE),"",IF($F10&gt;=an_initial,1,""))</f>
        <v>1</v>
      </c>
      <c r="I10" s="349" t="b">
        <f t="shared" ref="I10:I73" si="2">IF(nume_candidat="",FALSE,ISNUMBER(SEARCH(nume_candidat,$B10)))</f>
        <v>1</v>
      </c>
      <c r="J10" s="357">
        <f t="shared" ref="J10:J41" si="3">LEN(B10)-LEN(SUBSTITUTE(B10,",",""))+1</f>
        <v>2</v>
      </c>
    </row>
    <row r="11" spans="1:10" s="33" customFormat="1" ht="31.2">
      <c r="A11" s="37">
        <v>2</v>
      </c>
      <c r="B11" s="7" t="s">
        <v>552</v>
      </c>
      <c r="C11" s="380" t="s">
        <v>553</v>
      </c>
      <c r="D11" s="380" t="s">
        <v>560</v>
      </c>
      <c r="E11" s="7" t="s">
        <v>951</v>
      </c>
      <c r="F11" s="220">
        <v>2016</v>
      </c>
      <c r="G11" s="16" t="str">
        <f t="shared" si="0"/>
        <v/>
      </c>
      <c r="H11" s="58" t="str">
        <f t="shared" si="1"/>
        <v/>
      </c>
      <c r="I11" s="349" t="b">
        <f t="shared" si="2"/>
        <v>0</v>
      </c>
      <c r="J11" s="357">
        <f t="shared" si="3"/>
        <v>1</v>
      </c>
    </row>
    <row r="12" spans="1:10" s="33" customFormat="1">
      <c r="A12" s="37">
        <v>3</v>
      </c>
      <c r="B12" s="6" t="s">
        <v>1112</v>
      </c>
      <c r="C12" s="380" t="s">
        <v>553</v>
      </c>
      <c r="D12" s="6" t="s">
        <v>560</v>
      </c>
      <c r="E12" s="196" t="s">
        <v>953</v>
      </c>
      <c r="F12" s="220">
        <v>2016</v>
      </c>
      <c r="G12" s="16">
        <f t="shared" si="0"/>
        <v>33.333333333333336</v>
      </c>
      <c r="H12" s="58">
        <f t="shared" si="1"/>
        <v>1</v>
      </c>
      <c r="I12" s="349" t="b">
        <f t="shared" si="2"/>
        <v>1</v>
      </c>
      <c r="J12" s="357">
        <f t="shared" si="3"/>
        <v>6</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I9" sqref="I9"/>
    </sheetView>
  </sheetViews>
  <sheetFormatPr defaultColWidth="9.109375" defaultRowHeight="15.6"/>
  <cols>
    <col min="1" max="1" width="5.6640625" style="60" customWidth="1"/>
    <col min="2" max="2" width="34.33203125" style="64" customWidth="1"/>
    <col min="3" max="3" width="30.6640625" style="64" customWidth="1"/>
    <col min="4" max="4" width="28.109375" style="64" customWidth="1"/>
    <col min="5" max="6" width="10.6640625" style="290" customWidth="1"/>
    <col min="7" max="7" width="14.44140625" style="290" customWidth="1"/>
    <col min="8" max="9" width="10.6640625" style="290" customWidth="1"/>
    <col min="10" max="10" width="8.6640625" style="307" hidden="1" customWidth="1"/>
    <col min="11" max="13" width="8.6640625" style="305" hidden="1" customWidth="1"/>
    <col min="14" max="16" width="8.6640625" style="307" hidden="1" customWidth="1"/>
    <col min="17" max="17" width="10.6640625" style="83" hidden="1" customWidth="1"/>
    <col min="18" max="18" width="9.109375" style="33" hidden="1" customWidth="1"/>
    <col min="19" max="19" width="10.6640625" style="427" hidden="1" customWidth="1"/>
    <col min="20" max="22" width="9.109375" style="60" customWidth="1"/>
    <col min="23" max="16384" width="9.10937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Electronică și Telecomunicații</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Electronică Aplicată</v>
      </c>
      <c r="B3" s="60"/>
      <c r="C3" s="60"/>
      <c r="D3" s="60"/>
      <c r="E3" s="61"/>
      <c r="F3" s="61"/>
      <c r="G3" s="60"/>
      <c r="H3" s="62"/>
      <c r="I3" s="63"/>
      <c r="J3" s="62"/>
      <c r="K3" s="289"/>
      <c r="L3" s="289"/>
      <c r="M3" s="60"/>
      <c r="N3" s="60"/>
      <c r="O3" s="60"/>
      <c r="P3" s="60"/>
      <c r="Q3" s="60"/>
      <c r="R3" s="60"/>
      <c r="S3" s="63"/>
    </row>
    <row r="4" spans="1:19" s="64" customFormat="1">
      <c r="A4" s="553" t="s">
        <v>936</v>
      </c>
      <c r="B4" s="553"/>
      <c r="C4" s="553"/>
      <c r="D4" s="553"/>
      <c r="E4" s="553"/>
      <c r="F4" s="553"/>
      <c r="G4" s="553"/>
      <c r="H4" s="553"/>
      <c r="I4" s="553"/>
      <c r="J4" s="305"/>
      <c r="K4" s="305"/>
      <c r="L4" s="305"/>
      <c r="M4" s="305"/>
      <c r="N4" s="305"/>
      <c r="O4" s="305"/>
      <c r="P4" s="305"/>
      <c r="Q4" s="306"/>
      <c r="R4" s="33"/>
      <c r="S4" s="33"/>
    </row>
    <row r="5" spans="1:19" s="64" customFormat="1">
      <c r="A5" s="552" t="s">
        <v>1143</v>
      </c>
      <c r="B5" s="552"/>
      <c r="C5" s="552"/>
      <c r="D5" s="552"/>
      <c r="E5" s="552"/>
      <c r="F5" s="552"/>
      <c r="G5" s="552"/>
      <c r="H5" s="552"/>
      <c r="I5" s="552"/>
      <c r="J5" s="305"/>
      <c r="K5" s="305"/>
      <c r="L5" s="305"/>
      <c r="M5" s="305"/>
      <c r="N5" s="305"/>
      <c r="O5" s="305"/>
      <c r="P5" s="305"/>
      <c r="Q5" s="83"/>
      <c r="R5" s="33"/>
      <c r="S5" s="33"/>
    </row>
    <row r="6" spans="1:19" ht="13.5" customHeight="1">
      <c r="F6" s="154"/>
      <c r="I6" s="347" t="str">
        <f>CONCATENATE(functie," ",nume_candidat)</f>
        <v>Asistent Popescu Ion</v>
      </c>
      <c r="K6" s="307"/>
      <c r="N6" s="305"/>
      <c r="O6" s="305"/>
      <c r="P6" s="305"/>
      <c r="S6" s="347" t="str">
        <f>CONCATENATE(functie," ",nume_candidat)</f>
        <v>Asistent Popescu Ion</v>
      </c>
    </row>
    <row r="7" spans="1:19" ht="20.25" customHeight="1">
      <c r="A7" s="527" t="s">
        <v>338</v>
      </c>
      <c r="B7" s="527" t="s">
        <v>0</v>
      </c>
      <c r="C7" s="527" t="s">
        <v>23</v>
      </c>
      <c r="D7" s="527" t="s">
        <v>337</v>
      </c>
      <c r="E7" s="527" t="s">
        <v>2</v>
      </c>
      <c r="F7" s="554" t="s">
        <v>53</v>
      </c>
      <c r="G7" s="555"/>
      <c r="H7" s="556"/>
      <c r="I7" s="528" t="s">
        <v>544</v>
      </c>
      <c r="J7" s="297" t="s">
        <v>4</v>
      </c>
      <c r="K7" s="308" t="s">
        <v>54</v>
      </c>
      <c r="L7" s="308" t="s">
        <v>55</v>
      </c>
      <c r="M7" s="297" t="s">
        <v>547</v>
      </c>
      <c r="N7" s="297" t="s">
        <v>56</v>
      </c>
      <c r="O7" s="297" t="s">
        <v>57</v>
      </c>
      <c r="P7" s="297" t="s">
        <v>58</v>
      </c>
      <c r="Q7" s="534" t="s">
        <v>541</v>
      </c>
      <c r="R7" s="537" t="s">
        <v>551</v>
      </c>
      <c r="S7" s="528" t="s">
        <v>1174</v>
      </c>
    </row>
    <row r="8" spans="1:19" ht="55.5" customHeight="1">
      <c r="A8" s="527"/>
      <c r="B8" s="527"/>
      <c r="C8" s="527"/>
      <c r="D8" s="527"/>
      <c r="E8" s="527"/>
      <c r="F8" s="217" t="s">
        <v>957</v>
      </c>
      <c r="G8" s="217" t="s">
        <v>548</v>
      </c>
      <c r="H8" s="217" t="s">
        <v>549</v>
      </c>
      <c r="I8" s="529"/>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4"/>
      <c r="R8" s="537"/>
      <c r="S8" s="529"/>
    </row>
    <row r="9" spans="1:19">
      <c r="A9" s="88"/>
      <c r="B9" s="65"/>
      <c r="C9" s="65"/>
      <c r="D9" s="65"/>
      <c r="E9" s="162"/>
      <c r="F9" s="351"/>
      <c r="G9" s="351"/>
      <c r="H9" s="351"/>
      <c r="I9" s="148">
        <f>SUMIF(I10:I1010,"&gt;0")</f>
        <v>300</v>
      </c>
      <c r="J9" s="4">
        <f t="shared" ref="J9:P9" si="1">SUMIF(J10:J1259,"&gt;0")</f>
        <v>2</v>
      </c>
      <c r="K9" s="4">
        <f t="shared" si="1"/>
        <v>100</v>
      </c>
      <c r="L9" s="4">
        <f t="shared" si="1"/>
        <v>200</v>
      </c>
      <c r="M9" s="4">
        <f t="shared" si="1"/>
        <v>0</v>
      </c>
      <c r="N9" s="4">
        <f t="shared" si="1"/>
        <v>1</v>
      </c>
      <c r="O9" s="4">
        <f t="shared" si="1"/>
        <v>1</v>
      </c>
      <c r="P9" s="4">
        <f t="shared" si="1"/>
        <v>0</v>
      </c>
      <c r="Q9" s="298"/>
      <c r="R9" s="304"/>
      <c r="S9" s="148">
        <f>SUMIF(S10:S1259,"&gt;0")</f>
        <v>200</v>
      </c>
    </row>
    <row r="10" spans="1:19">
      <c r="A10" s="37">
        <v>1</v>
      </c>
      <c r="B10" s="7" t="s">
        <v>1119</v>
      </c>
      <c r="C10" s="7" t="s">
        <v>553</v>
      </c>
      <c r="D10" s="13" t="s">
        <v>560</v>
      </c>
      <c r="E10" s="220">
        <v>2015</v>
      </c>
      <c r="F10" s="218"/>
      <c r="G10" s="5"/>
      <c r="H10" s="5" t="s">
        <v>317</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1</v>
      </c>
      <c r="R10" s="368">
        <f t="shared" ref="R10:R73" si="9">LEN(B10)-LEN(SUBSTITUTE(B10,",",""))+1</f>
        <v>2</v>
      </c>
      <c r="S10" s="382" t="str">
        <f t="shared" ref="S10:S73" si="10">IF(OR($B10="",$C10="",$D10="",$E10="",$E10&lt;an_initial,$E10&gt;an_final,$Q10=FALSE),"", IF(OR($G10="X",$G10="x"),BREV_INT/R10,""))</f>
        <v/>
      </c>
    </row>
    <row r="11" spans="1:19">
      <c r="A11" s="37">
        <v>2</v>
      </c>
      <c r="B11" s="6" t="s">
        <v>566</v>
      </c>
      <c r="C11" s="7" t="s">
        <v>553</v>
      </c>
      <c r="D11" s="7" t="s">
        <v>560</v>
      </c>
      <c r="E11" s="220">
        <v>2018</v>
      </c>
      <c r="F11" s="217"/>
      <c r="G11" s="217" t="s">
        <v>317</v>
      </c>
      <c r="H11" s="217"/>
      <c r="I11" s="382">
        <f t="shared" si="2"/>
        <v>200</v>
      </c>
      <c r="J11" s="366">
        <f t="shared" si="3"/>
        <v>1</v>
      </c>
      <c r="K11" s="367">
        <f t="shared" si="4"/>
        <v>0</v>
      </c>
      <c r="L11" s="367">
        <f t="shared" ref="L11:L74" si="11">IF(OR($G11="X",$G11="x"),$I11,0)</f>
        <v>200</v>
      </c>
      <c r="M11" s="367">
        <f t="shared" ref="M11:M74" si="12">IF(OR($H11="X",$H11="x"),$I11,0)</f>
        <v>0</v>
      </c>
      <c r="N11" s="366">
        <f t="shared" si="5"/>
        <v>0</v>
      </c>
      <c r="O11" s="366">
        <f t="shared" si="6"/>
        <v>1</v>
      </c>
      <c r="P11" s="366">
        <f t="shared" si="7"/>
        <v>0</v>
      </c>
      <c r="Q11" s="349" t="b">
        <f t="shared" si="8"/>
        <v>1</v>
      </c>
      <c r="R11" s="368">
        <f t="shared" si="9"/>
        <v>1</v>
      </c>
      <c r="S11" s="382">
        <f t="shared" si="10"/>
        <v>200</v>
      </c>
    </row>
    <row r="12" spans="1:19">
      <c r="A12" s="37">
        <v>3</v>
      </c>
      <c r="B12" s="6" t="s">
        <v>566</v>
      </c>
      <c r="C12" s="7" t="s">
        <v>553</v>
      </c>
      <c r="D12" s="6" t="s">
        <v>560</v>
      </c>
      <c r="E12" s="220">
        <v>2016</v>
      </c>
      <c r="F12" s="217" t="s">
        <v>317</v>
      </c>
      <c r="G12" s="217"/>
      <c r="H12" s="217"/>
      <c r="I12" s="382">
        <f t="shared" si="2"/>
        <v>100</v>
      </c>
      <c r="J12" s="366">
        <f t="shared" si="3"/>
        <v>1</v>
      </c>
      <c r="K12" s="367">
        <f t="shared" si="4"/>
        <v>100</v>
      </c>
      <c r="L12" s="367">
        <f t="shared" si="11"/>
        <v>0</v>
      </c>
      <c r="M12" s="367">
        <f t="shared" si="12"/>
        <v>0</v>
      </c>
      <c r="N12" s="366">
        <f t="shared" si="5"/>
        <v>1</v>
      </c>
      <c r="O12" s="366">
        <f t="shared" si="6"/>
        <v>0</v>
      </c>
      <c r="P12" s="366">
        <f t="shared" si="7"/>
        <v>0</v>
      </c>
      <c r="Q12" s="349" t="b">
        <f t="shared" si="8"/>
        <v>1</v>
      </c>
      <c r="R12" s="368">
        <f t="shared" si="9"/>
        <v>1</v>
      </c>
      <c r="S12" s="382" t="str">
        <f t="shared" si="10"/>
        <v/>
      </c>
    </row>
    <row r="13" spans="1:19">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
    </sheetView>
  </sheetViews>
  <sheetFormatPr defaultColWidth="9.109375" defaultRowHeight="15.6"/>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Electronică și Telecomunicații</v>
      </c>
      <c r="D2" s="60"/>
      <c r="E2" s="61"/>
      <c r="F2" s="61"/>
      <c r="G2" s="60"/>
      <c r="H2" s="62"/>
      <c r="I2" s="60"/>
      <c r="J2" s="289"/>
      <c r="K2" s="289"/>
      <c r="L2" s="289"/>
      <c r="M2" s="289"/>
      <c r="N2" s="289"/>
      <c r="O2" s="60"/>
      <c r="Q2" s="289"/>
      <c r="R2" s="289"/>
      <c r="S2" s="289"/>
    </row>
    <row r="3" spans="1:26">
      <c r="A3" s="346" t="str">
        <f>IF(ISBLANK(departament),"","Departamentul " &amp; departament)</f>
        <v>Departamentul Electronică Aplicată</v>
      </c>
      <c r="D3" s="60"/>
      <c r="E3" s="61"/>
      <c r="F3" s="61"/>
      <c r="G3" s="60"/>
      <c r="H3" s="62"/>
      <c r="I3" s="60"/>
      <c r="J3" s="289"/>
      <c r="K3" s="289"/>
      <c r="L3" s="289"/>
      <c r="M3" s="289"/>
      <c r="N3" s="289"/>
      <c r="O3" s="60"/>
      <c r="Q3" s="289"/>
      <c r="R3" s="289"/>
      <c r="S3" s="289"/>
    </row>
    <row r="4" spans="1:26" s="64" customFormat="1">
      <c r="A4" s="530" t="s">
        <v>936</v>
      </c>
      <c r="B4" s="530"/>
      <c r="C4" s="530"/>
      <c r="D4" s="530"/>
      <c r="E4" s="530"/>
      <c r="F4" s="530"/>
      <c r="G4" s="530"/>
      <c r="H4" s="530"/>
      <c r="I4" s="530"/>
      <c r="J4" s="530"/>
      <c r="K4" s="530"/>
      <c r="L4" s="530"/>
      <c r="M4" s="530"/>
      <c r="N4" s="530"/>
      <c r="O4" s="306"/>
      <c r="P4" s="33"/>
      <c r="Q4" s="33"/>
      <c r="R4" s="33"/>
      <c r="S4" s="33"/>
      <c r="T4" s="33"/>
      <c r="U4" s="33"/>
      <c r="V4" s="33"/>
      <c r="W4" s="33"/>
      <c r="X4" s="33"/>
      <c r="Y4" s="33"/>
      <c r="Z4" s="33"/>
    </row>
    <row r="5" spans="1:26" s="64" customFormat="1" ht="44.25" customHeight="1">
      <c r="A5" s="536" t="s">
        <v>1059</v>
      </c>
      <c r="B5" s="536"/>
      <c r="C5" s="536"/>
      <c r="D5" s="536"/>
      <c r="E5" s="536"/>
      <c r="F5" s="536"/>
      <c r="G5" s="536"/>
      <c r="H5" s="536"/>
      <c r="I5" s="536"/>
      <c r="J5" s="536"/>
      <c r="K5" s="536"/>
      <c r="L5" s="536"/>
      <c r="M5" s="536"/>
      <c r="N5" s="536"/>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Asistent Popescu Ion</v>
      </c>
      <c r="P6" s="33"/>
      <c r="Q6" s="307"/>
      <c r="R6" s="307"/>
      <c r="S6" s="307"/>
      <c r="T6" s="33"/>
      <c r="U6" s="33"/>
      <c r="V6" s="33"/>
      <c r="W6" s="33"/>
      <c r="X6" s="33"/>
      <c r="Y6" s="33"/>
      <c r="Z6" s="33"/>
    </row>
    <row r="7" spans="1:26" ht="34.5" customHeight="1">
      <c r="A7" s="527" t="s">
        <v>338</v>
      </c>
      <c r="B7" s="527" t="s">
        <v>542</v>
      </c>
      <c r="C7" s="527" t="s">
        <v>62</v>
      </c>
      <c r="D7" s="527" t="s">
        <v>37</v>
      </c>
      <c r="E7" s="533" t="s">
        <v>2</v>
      </c>
      <c r="F7" s="562" t="s">
        <v>1129</v>
      </c>
      <c r="G7" s="538" t="s">
        <v>36</v>
      </c>
      <c r="H7" s="559" t="s">
        <v>550</v>
      </c>
      <c r="I7" s="560"/>
      <c r="J7" s="561"/>
      <c r="K7" s="564" t="s">
        <v>1116</v>
      </c>
      <c r="L7" s="565"/>
      <c r="M7" s="557" t="s">
        <v>544</v>
      </c>
      <c r="N7" s="527" t="s">
        <v>38</v>
      </c>
      <c r="O7" s="534" t="s">
        <v>541</v>
      </c>
      <c r="P7" s="537" t="s">
        <v>551</v>
      </c>
      <c r="Q7" s="557" t="s">
        <v>544</v>
      </c>
      <c r="R7" s="557" t="s">
        <v>544</v>
      </c>
      <c r="S7" s="557" t="s">
        <v>544</v>
      </c>
    </row>
    <row r="8" spans="1:26" ht="199.5" customHeight="1" thickBot="1">
      <c r="A8" s="527"/>
      <c r="B8" s="527"/>
      <c r="C8" s="527"/>
      <c r="D8" s="527"/>
      <c r="E8" s="533"/>
      <c r="F8" s="563"/>
      <c r="G8" s="540"/>
      <c r="H8" s="309" t="s">
        <v>332</v>
      </c>
      <c r="I8" s="309" t="s">
        <v>333</v>
      </c>
      <c r="J8" s="310" t="s">
        <v>1064</v>
      </c>
      <c r="K8" s="315" t="s">
        <v>1136</v>
      </c>
      <c r="L8" s="416" t="s">
        <v>1137</v>
      </c>
      <c r="M8" s="558"/>
      <c r="N8" s="527"/>
      <c r="O8" s="534"/>
      <c r="P8" s="537"/>
      <c r="Q8" s="558"/>
      <c r="R8" s="558"/>
      <c r="S8" s="558"/>
    </row>
    <row r="9" spans="1:26" ht="16.2" thickBot="1">
      <c r="A9" s="88"/>
      <c r="B9" s="65"/>
      <c r="C9" s="65"/>
      <c r="D9" s="66"/>
      <c r="E9" s="30"/>
      <c r="F9" s="30"/>
      <c r="G9" s="30"/>
      <c r="H9" s="30"/>
      <c r="I9" s="30"/>
      <c r="J9" s="30"/>
      <c r="K9" s="321"/>
      <c r="L9" s="321"/>
      <c r="M9" s="148">
        <f>SUMIF(M10:M1010,"&gt;0")</f>
        <v>270</v>
      </c>
      <c r="N9" s="302"/>
      <c r="O9" s="298"/>
      <c r="P9" s="311"/>
      <c r="Q9" s="148">
        <f>SUMIF(Q10:Q1309,"&gt;0")</f>
        <v>100</v>
      </c>
      <c r="R9" s="148">
        <f>SUMIF(R10:R1309,"&gt;0")</f>
        <v>80</v>
      </c>
      <c r="S9" s="148">
        <f>SUMIF(S10:S1309,"&gt;0")</f>
        <v>90</v>
      </c>
    </row>
    <row r="10" spans="1:26" ht="31.2">
      <c r="A10" s="37">
        <v>1</v>
      </c>
      <c r="B10" s="7" t="s">
        <v>1130</v>
      </c>
      <c r="C10" s="6" t="s">
        <v>562</v>
      </c>
      <c r="D10" s="217" t="s">
        <v>563</v>
      </c>
      <c r="E10" s="216">
        <v>2018</v>
      </c>
      <c r="F10" s="312">
        <v>10000</v>
      </c>
      <c r="G10" s="77" t="s">
        <v>330</v>
      </c>
      <c r="H10" s="220" t="s">
        <v>317</v>
      </c>
      <c r="I10" s="220"/>
      <c r="J10" s="216" t="s">
        <v>1133</v>
      </c>
      <c r="K10" s="410"/>
      <c r="L10" s="31" t="s">
        <v>1133</v>
      </c>
      <c r="M10" s="365">
        <f t="shared" ref="M10:M73" si="0">IF(
OR(
$B10="",$C10="",$D10="",$E10="",$E10&lt;an_initial,$E10&gt;an_final,$O10=FALSE),"",IF(
$G10="","",IF(
OR(
$H10="X",$H10="x"),100*$F10/10000,IF(
OR(
$I10="X",$I10="x"),80*$F10/10000,IF(
OR(
$K10="X",$K10="x"),100*(
IF(
$P10&lt;=5,0.3,0.2))*$F10/10000,IF(
OR(
$L10="X",$L10="x"),80*(
IF(
$P10&lt;=5,0.3,0.2))*$F10/10000,""))))))</f>
        <v>100</v>
      </c>
      <c r="N10" s="303"/>
      <c r="O10" s="349" t="b">
        <f t="shared" ref="O10:O74" si="1">IF(nume_candidat="",FALSE,ISNUMBER(SEARCH(nume_candidat,$B10)))</f>
        <v>1</v>
      </c>
      <c r="P10" s="364">
        <f>LEN(B10)-LEN(SUBSTITUTE(B10,",",""))+1</f>
        <v>8</v>
      </c>
      <c r="Q10" s="365">
        <f t="shared" ref="Q10:Q73" si="2">IF(
OR(
$B10="",$C10="",$D10="",$E10="",$E10&lt;an_initial,$E10&gt;an_final,$O10=FALSE),"",IF(
$G10="","",IF(
OR(
$H10="X",$H10="x"),100*$F10/10000,"")))</f>
        <v>100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7" t="s">
        <v>567</v>
      </c>
      <c r="C11" s="6" t="s">
        <v>562</v>
      </c>
      <c r="D11" s="217" t="s">
        <v>563</v>
      </c>
      <c r="E11" s="216">
        <v>2017</v>
      </c>
      <c r="F11" s="312">
        <v>10000</v>
      </c>
      <c r="G11" s="77" t="s">
        <v>330</v>
      </c>
      <c r="H11" s="220" t="s">
        <v>1133</v>
      </c>
      <c r="I11" s="220" t="s">
        <v>317</v>
      </c>
      <c r="J11" s="216"/>
      <c r="K11" s="25"/>
      <c r="L11" s="31"/>
      <c r="M11" s="365">
        <f t="shared" si="0"/>
        <v>80</v>
      </c>
      <c r="N11" s="303"/>
      <c r="O11" s="349" t="b">
        <f t="shared" si="1"/>
        <v>1</v>
      </c>
      <c r="P11" s="364">
        <f>LEN(B11)-LEN(SUBSTITUTE(B11,",",""))+1</f>
        <v>2</v>
      </c>
      <c r="Q11" s="365" t="str">
        <f t="shared" si="2"/>
        <v/>
      </c>
      <c r="R11" s="365">
        <f t="shared" si="3"/>
        <v>80</v>
      </c>
      <c r="S11" s="365" t="str">
        <f t="shared" si="4"/>
        <v/>
      </c>
    </row>
    <row r="12" spans="1:26">
      <c r="A12" s="37">
        <v>3</v>
      </c>
      <c r="B12" s="7" t="s">
        <v>567</v>
      </c>
      <c r="C12" s="6" t="s">
        <v>562</v>
      </c>
      <c r="D12" s="217" t="s">
        <v>563</v>
      </c>
      <c r="E12" s="216">
        <v>2016</v>
      </c>
      <c r="F12" s="312">
        <v>10000</v>
      </c>
      <c r="G12" s="77" t="s">
        <v>330</v>
      </c>
      <c r="H12" s="220"/>
      <c r="I12" s="220"/>
      <c r="J12" s="216" t="s">
        <v>317</v>
      </c>
      <c r="K12" s="25" t="s">
        <v>317</v>
      </c>
      <c r="L12" s="31"/>
      <c r="M12" s="365">
        <f t="shared" si="0"/>
        <v>30</v>
      </c>
      <c r="N12" s="303"/>
      <c r="O12" s="349" t="b">
        <f t="shared" si="1"/>
        <v>1</v>
      </c>
      <c r="P12" s="364">
        <f>LEN(B12)-LEN(SUBSTITUTE(B12,",",""))+1</f>
        <v>2</v>
      </c>
      <c r="Q12" s="365" t="str">
        <f t="shared" si="2"/>
        <v/>
      </c>
      <c r="R12" s="365" t="str">
        <f t="shared" si="3"/>
        <v/>
      </c>
      <c r="S12" s="365">
        <f t="shared" si="4"/>
        <v>30</v>
      </c>
      <c r="V12" s="84"/>
    </row>
    <row r="13" spans="1:26">
      <c r="A13" s="37">
        <v>4</v>
      </c>
      <c r="B13" s="7" t="s">
        <v>567</v>
      </c>
      <c r="C13" s="6" t="s">
        <v>562</v>
      </c>
      <c r="D13" s="217" t="s">
        <v>563</v>
      </c>
      <c r="E13" s="216">
        <v>2016</v>
      </c>
      <c r="F13" s="312">
        <v>10000</v>
      </c>
      <c r="G13" s="77" t="s">
        <v>330</v>
      </c>
      <c r="H13" s="220"/>
      <c r="I13" s="220"/>
      <c r="J13" s="216" t="s">
        <v>317</v>
      </c>
      <c r="K13" s="25"/>
      <c r="L13" s="31" t="s">
        <v>317</v>
      </c>
      <c r="M13" s="365">
        <f t="shared" si="0"/>
        <v>24</v>
      </c>
      <c r="N13" s="303"/>
      <c r="O13" s="349" t="b">
        <f t="shared" si="1"/>
        <v>1</v>
      </c>
      <c r="P13" s="364">
        <f t="shared" ref="P13:P14" si="5">LEN(B13)-LEN(SUBSTITUTE(B13,",",""))+1</f>
        <v>2</v>
      </c>
      <c r="Q13" s="365" t="str">
        <f t="shared" si="2"/>
        <v/>
      </c>
      <c r="R13" s="365" t="str">
        <f t="shared" si="3"/>
        <v/>
      </c>
      <c r="S13" s="365">
        <f t="shared" si="4"/>
        <v>24</v>
      </c>
      <c r="V13" s="84"/>
    </row>
    <row r="14" spans="1:26">
      <c r="A14" s="37">
        <v>5</v>
      </c>
      <c r="B14" s="7" t="s">
        <v>1055</v>
      </c>
      <c r="C14" s="6" t="s">
        <v>562</v>
      </c>
      <c r="D14" s="217" t="s">
        <v>563</v>
      </c>
      <c r="E14" s="216">
        <v>2017</v>
      </c>
      <c r="F14" s="312">
        <v>10000</v>
      </c>
      <c r="G14" s="77" t="s">
        <v>330</v>
      </c>
      <c r="H14" s="220" t="s">
        <v>1133</v>
      </c>
      <c r="I14" s="220"/>
      <c r="J14" s="216"/>
      <c r="K14" s="25" t="s">
        <v>317</v>
      </c>
      <c r="L14" s="31"/>
      <c r="M14" s="365">
        <f t="shared" si="0"/>
        <v>20</v>
      </c>
      <c r="N14" s="303"/>
      <c r="O14" s="349" t="b">
        <f t="shared" si="1"/>
        <v>1</v>
      </c>
      <c r="P14" s="364">
        <f t="shared" si="5"/>
        <v>10</v>
      </c>
      <c r="Q14" s="365" t="str">
        <f t="shared" si="2"/>
        <v/>
      </c>
      <c r="R14" s="365" t="str">
        <f t="shared" si="3"/>
        <v/>
      </c>
      <c r="S14" s="365">
        <f t="shared" si="4"/>
        <v>20</v>
      </c>
    </row>
    <row r="15" spans="1:26">
      <c r="A15" s="37">
        <v>6</v>
      </c>
      <c r="B15" s="380" t="s">
        <v>1055</v>
      </c>
      <c r="C15" s="6" t="s">
        <v>562</v>
      </c>
      <c r="D15" s="413" t="s">
        <v>563</v>
      </c>
      <c r="E15" s="414">
        <v>2018</v>
      </c>
      <c r="F15" s="312">
        <v>10000</v>
      </c>
      <c r="G15" s="77" t="s">
        <v>330</v>
      </c>
      <c r="H15" s="220"/>
      <c r="I15" s="220"/>
      <c r="J15" s="216"/>
      <c r="K15" s="25"/>
      <c r="L15" s="31" t="s">
        <v>317</v>
      </c>
      <c r="M15" s="365">
        <f t="shared" si="0"/>
        <v>16</v>
      </c>
      <c r="N15" s="303"/>
      <c r="O15" s="349" t="b">
        <f t="shared" si="1"/>
        <v>1</v>
      </c>
      <c r="P15" s="364">
        <f t="shared" ref="P15:P42" si="6">LEN(B15)-LEN(SUBSTITUTE(B15,",",""))+1</f>
        <v>10</v>
      </c>
      <c r="Q15" s="365" t="str">
        <f t="shared" si="2"/>
        <v/>
      </c>
      <c r="R15" s="365" t="str">
        <f t="shared" si="3"/>
        <v/>
      </c>
      <c r="S15" s="365">
        <f t="shared" si="4"/>
        <v>16</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N7" sqref="N7:N8"/>
    </sheetView>
  </sheetViews>
  <sheetFormatPr defaultColWidth="9.109375" defaultRowHeight="15.6"/>
  <cols>
    <col min="1" max="1" width="5.6640625" style="86" customWidth="1"/>
    <col min="2" max="2" width="38" style="64" customWidth="1"/>
    <col min="3" max="3" width="35.6640625" style="64" customWidth="1"/>
    <col min="4" max="4" width="15.33203125" style="290" customWidth="1"/>
    <col min="5" max="5" width="14.88671875" style="290" customWidth="1"/>
    <col min="6" max="6" width="9.6640625" style="87" customWidth="1"/>
    <col min="7" max="7" width="12.6640625" style="78" customWidth="1"/>
    <col min="8" max="10" width="8.6640625" style="87" customWidth="1"/>
    <col min="11" max="12" width="5.6640625" style="87" customWidth="1"/>
    <col min="13" max="13" width="13.6640625" style="314" customWidth="1"/>
    <col min="14" max="14" width="26" style="290" customWidth="1"/>
    <col min="15" max="15" width="12.88671875" style="313" hidden="1" customWidth="1"/>
    <col min="16" max="16" width="10.6640625" style="83" hidden="1" customWidth="1"/>
    <col min="17" max="17" width="9.109375" style="64" hidden="1" customWidth="1"/>
    <col min="18" max="20" width="13.6640625" style="430" hidden="1" customWidth="1"/>
    <col min="21" max="24" width="9.109375" style="64" customWidth="1"/>
    <col min="25" max="16384" width="9.10937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Electronică și Telecomunicații</v>
      </c>
      <c r="E2" s="61"/>
      <c r="F2" s="61"/>
      <c r="J2" s="289"/>
      <c r="K2" s="289"/>
      <c r="L2" s="289"/>
      <c r="M2" s="289"/>
      <c r="R2" s="289"/>
      <c r="S2" s="289"/>
      <c r="T2" s="289"/>
    </row>
    <row r="3" spans="1:22" s="60" customFormat="1">
      <c r="A3" s="346" t="str">
        <f>IF(ISBLANK(departament),"","Departamentul " &amp; departament)</f>
        <v>Departamentul Electronică Aplicată</v>
      </c>
      <c r="E3" s="61"/>
      <c r="F3" s="61"/>
      <c r="J3" s="289"/>
      <c r="K3" s="289"/>
      <c r="L3" s="289"/>
      <c r="M3" s="289"/>
      <c r="R3" s="289"/>
      <c r="S3" s="289"/>
      <c r="T3" s="289"/>
    </row>
    <row r="4" spans="1:22">
      <c r="A4" s="530" t="s">
        <v>936</v>
      </c>
      <c r="B4" s="530"/>
      <c r="C4" s="530"/>
      <c r="D4" s="530"/>
      <c r="E4" s="530"/>
      <c r="F4" s="530"/>
      <c r="G4" s="530"/>
      <c r="H4" s="530"/>
      <c r="I4" s="530"/>
      <c r="J4" s="530"/>
      <c r="K4" s="530"/>
      <c r="L4" s="530"/>
      <c r="M4" s="530"/>
      <c r="N4" s="530"/>
      <c r="P4" s="306"/>
      <c r="R4" s="64"/>
      <c r="S4" s="64"/>
      <c r="T4" s="64"/>
    </row>
    <row r="5" spans="1:22" ht="44.25" customHeight="1">
      <c r="A5" s="536" t="s">
        <v>1060</v>
      </c>
      <c r="B5" s="536"/>
      <c r="C5" s="536"/>
      <c r="D5" s="536"/>
      <c r="E5" s="536"/>
      <c r="F5" s="536"/>
      <c r="G5" s="536"/>
      <c r="H5" s="536"/>
      <c r="I5" s="536"/>
      <c r="J5" s="536"/>
      <c r="K5" s="536"/>
      <c r="L5" s="536"/>
      <c r="M5" s="536"/>
      <c r="N5" s="536"/>
      <c r="O5" s="33"/>
      <c r="P5" s="33"/>
      <c r="Q5" s="33"/>
      <c r="R5" s="33"/>
      <c r="S5" s="33"/>
      <c r="T5" s="33"/>
      <c r="U5" s="33"/>
      <c r="V5" s="33"/>
    </row>
    <row r="6" spans="1:22" ht="16.2" thickBot="1">
      <c r="N6" s="347" t="str">
        <f>CONCATENATE(functie," ",nume_candidat)</f>
        <v>Asistent Popescu Ion</v>
      </c>
    </row>
    <row r="7" spans="1:22" ht="15.75" customHeight="1">
      <c r="A7" s="574" t="s">
        <v>338</v>
      </c>
      <c r="B7" s="527" t="s">
        <v>542</v>
      </c>
      <c r="C7" s="568" t="s">
        <v>62</v>
      </c>
      <c r="D7" s="576" t="s">
        <v>61</v>
      </c>
      <c r="E7" s="568" t="s">
        <v>37</v>
      </c>
      <c r="F7" s="570" t="s">
        <v>2</v>
      </c>
      <c r="G7" s="581" t="s">
        <v>1131</v>
      </c>
      <c r="H7" s="578" t="s">
        <v>1115</v>
      </c>
      <c r="I7" s="579"/>
      <c r="J7" s="580"/>
      <c r="K7" s="564" t="s">
        <v>1116</v>
      </c>
      <c r="L7" s="565"/>
      <c r="M7" s="566" t="s">
        <v>544</v>
      </c>
      <c r="N7" s="527" t="s">
        <v>38</v>
      </c>
      <c r="O7" s="572" t="s">
        <v>39</v>
      </c>
      <c r="P7" s="534" t="s">
        <v>541</v>
      </c>
      <c r="Q7" s="537" t="s">
        <v>551</v>
      </c>
      <c r="R7" s="566" t="s">
        <v>544</v>
      </c>
      <c r="S7" s="566" t="s">
        <v>544</v>
      </c>
      <c r="T7" s="566" t="s">
        <v>544</v>
      </c>
    </row>
    <row r="8" spans="1:22" s="316" customFormat="1" ht="236.25" customHeight="1" thickBot="1">
      <c r="A8" s="575"/>
      <c r="B8" s="527"/>
      <c r="C8" s="569"/>
      <c r="D8" s="577"/>
      <c r="E8" s="569"/>
      <c r="F8" s="571"/>
      <c r="G8" s="582"/>
      <c r="H8" s="406" t="s">
        <v>1117</v>
      </c>
      <c r="I8" s="407" t="s">
        <v>1118</v>
      </c>
      <c r="J8" s="315" t="s">
        <v>334</v>
      </c>
      <c r="K8" s="315" t="s">
        <v>1122</v>
      </c>
      <c r="L8" s="416" t="s">
        <v>1128</v>
      </c>
      <c r="M8" s="567"/>
      <c r="N8" s="527"/>
      <c r="O8" s="573"/>
      <c r="P8" s="534"/>
      <c r="Q8" s="537"/>
      <c r="R8" s="567"/>
      <c r="S8" s="567"/>
      <c r="T8" s="567"/>
    </row>
    <row r="9" spans="1:22" ht="16.2" thickBot="1">
      <c r="A9" s="317"/>
      <c r="B9" s="318"/>
      <c r="C9" s="319"/>
      <c r="D9" s="320"/>
      <c r="E9" s="317"/>
      <c r="F9" s="321"/>
      <c r="G9" s="322"/>
      <c r="H9" s="323"/>
      <c r="I9" s="321"/>
      <c r="J9" s="324"/>
      <c r="K9" s="321"/>
      <c r="L9" s="321"/>
      <c r="M9" s="362">
        <f>SUMIF(M10:M1010,"&gt;0")</f>
        <v>1176.0573481917279</v>
      </c>
      <c r="N9" s="325"/>
      <c r="O9" s="358">
        <f>SUMIF(O10:O1310,"&gt;0")</f>
        <v>692566.6794671918</v>
      </c>
      <c r="P9" s="326"/>
      <c r="Q9" s="4">
        <f>SUM(Q10:Q1310)</f>
        <v>324</v>
      </c>
      <c r="R9" s="362">
        <f>SUM(R10:R1310)</f>
        <v>0</v>
      </c>
      <c r="S9" s="362">
        <f>SUM(S10:S1310)</f>
        <v>875.63757360828356</v>
      </c>
      <c r="T9" s="362">
        <f>SUM(T10:T1310)</f>
        <v>300.41977458344428</v>
      </c>
    </row>
    <row r="10" spans="1:22" s="85" customFormat="1" ht="141" thickBot="1">
      <c r="A10" s="28">
        <v>1</v>
      </c>
      <c r="B10" s="152" t="s">
        <v>1111</v>
      </c>
      <c r="C10" s="153" t="s">
        <v>562</v>
      </c>
      <c r="D10" s="162" t="s">
        <v>564</v>
      </c>
      <c r="E10" s="404">
        <v>1</v>
      </c>
      <c r="F10" s="403">
        <v>2015</v>
      </c>
      <c r="G10" s="327">
        <v>1000000</v>
      </c>
      <c r="H10" s="25" t="s">
        <v>317</v>
      </c>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f>IF(OR($B10="",$C10="",$D10="",$E10="",$F10=""),"",$G10/VLOOKUP($F10,Euro!$A:$C,3,FALSE))</f>
        <v>224971.87851518558</v>
      </c>
      <c r="P10" s="360" t="b">
        <f t="shared" ref="P10:P74" si="1">IF(nume_candidat="",FALSE,ISNUMBER(SEARCH(nume_candidat,$B10)))</f>
        <v>1</v>
      </c>
      <c r="Q10" s="361">
        <f t="shared" ref="Q10:Q41" si="2">LEN(B10)-LEN(SUBSTITUTE(B10,",",""))+1</f>
        <v>2</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1" thickBot="1">
      <c r="A11" s="28" t="s">
        <v>24</v>
      </c>
      <c r="B11" s="152" t="s">
        <v>1111</v>
      </c>
      <c r="C11" s="153" t="s">
        <v>562</v>
      </c>
      <c r="D11" s="162" t="s">
        <v>564</v>
      </c>
      <c r="E11" s="404">
        <v>1</v>
      </c>
      <c r="F11" s="408">
        <v>2017</v>
      </c>
      <c r="G11" s="327">
        <v>1000000</v>
      </c>
      <c r="H11" s="25" t="s">
        <v>1133</v>
      </c>
      <c r="I11" s="402" t="s">
        <v>1132</v>
      </c>
      <c r="J11" s="26"/>
      <c r="K11" s="25"/>
      <c r="L11" s="31"/>
      <c r="M11" s="363">
        <f t="shared" si="0"/>
        <v>875.63757360828356</v>
      </c>
      <c r="N11" s="328"/>
      <c r="O11" s="359">
        <f>IF(OR($B11="",$C11="",$D11="",$E11="",$F11=""),"",$G11/VLOOKUP($F11,Euro!$A:$C,3,FALSE))</f>
        <v>218909.39340207088</v>
      </c>
      <c r="P11" s="360" t="b">
        <f t="shared" si="1"/>
        <v>1</v>
      </c>
      <c r="Q11" s="361">
        <f t="shared" si="2"/>
        <v>2</v>
      </c>
      <c r="R11" s="363" t="str">
        <f t="shared" si="3"/>
        <v/>
      </c>
      <c r="S11" s="363">
        <f t="shared" si="4"/>
        <v>875.63757360828356</v>
      </c>
      <c r="T11" s="363" t="str">
        <f t="shared" si="5"/>
        <v/>
      </c>
    </row>
    <row r="12" spans="1:22" s="85" customFormat="1" ht="141" thickBot="1">
      <c r="A12" s="28" t="s">
        <v>25</v>
      </c>
      <c r="B12" s="152" t="s">
        <v>1121</v>
      </c>
      <c r="C12" s="17" t="s">
        <v>562</v>
      </c>
      <c r="D12" s="162" t="s">
        <v>564</v>
      </c>
      <c r="E12" s="18">
        <v>1</v>
      </c>
      <c r="F12" s="403">
        <v>2017</v>
      </c>
      <c r="G12" s="327">
        <v>1000000</v>
      </c>
      <c r="H12" s="23"/>
      <c r="I12" s="401"/>
      <c r="J12" s="24" t="s">
        <v>317</v>
      </c>
      <c r="K12" s="25" t="s">
        <v>1132</v>
      </c>
      <c r="L12" s="31" t="s">
        <v>1133</v>
      </c>
      <c r="M12" s="363">
        <f t="shared" si="0"/>
        <v>262.69127208248506</v>
      </c>
      <c r="N12" s="329"/>
      <c r="O12" s="359">
        <f>IF(OR($B12="",$C12="",$D12="",$E12="",$F12=""),"",$G12/VLOOKUP($F12,Euro!$A:$C,3,FALSE))</f>
        <v>218909.39340207088</v>
      </c>
      <c r="P12" s="360" t="b">
        <f t="shared" si="1"/>
        <v>1</v>
      </c>
      <c r="Q12" s="361">
        <f t="shared" si="2"/>
        <v>9</v>
      </c>
      <c r="R12" s="363" t="str">
        <f t="shared" si="3"/>
        <v/>
      </c>
      <c r="S12" s="363" t="str">
        <f t="shared" si="4"/>
        <v/>
      </c>
      <c r="T12" s="363">
        <f t="shared" si="5"/>
        <v>262.69127208248506</v>
      </c>
    </row>
    <row r="13" spans="1:22" s="85" customFormat="1" ht="141" thickBot="1">
      <c r="A13" s="28" t="s">
        <v>26</v>
      </c>
      <c r="B13" s="152" t="s">
        <v>1121</v>
      </c>
      <c r="C13" s="17" t="s">
        <v>562</v>
      </c>
      <c r="D13" s="162" t="s">
        <v>564</v>
      </c>
      <c r="E13" s="18">
        <v>1</v>
      </c>
      <c r="F13" s="403">
        <v>2017</v>
      </c>
      <c r="G13" s="327">
        <v>45619</v>
      </c>
      <c r="H13" s="23"/>
      <c r="I13" s="401"/>
      <c r="J13" s="24" t="s">
        <v>1132</v>
      </c>
      <c r="K13" s="25" t="s">
        <v>1133</v>
      </c>
      <c r="L13" s="31" t="s">
        <v>1132</v>
      </c>
      <c r="M13" s="363">
        <f t="shared" si="0"/>
        <v>7.9891420940872573</v>
      </c>
      <c r="N13" s="329"/>
      <c r="O13" s="359">
        <f>IF(OR($B13="",$C13="",$D13="",$E13="",$F13=""),"",$G13/VLOOKUP($F13,Euro!$A:$C,3,FALSE))</f>
        <v>9986.4276176090716</v>
      </c>
      <c r="P13" s="360" t="b">
        <f t="shared" si="1"/>
        <v>1</v>
      </c>
      <c r="Q13" s="361">
        <f t="shared" si="2"/>
        <v>9</v>
      </c>
      <c r="R13" s="363" t="str">
        <f t="shared" si="3"/>
        <v/>
      </c>
      <c r="S13" s="363" t="str">
        <f t="shared" si="4"/>
        <v/>
      </c>
      <c r="T13" s="363">
        <f t="shared" si="5"/>
        <v>7.9891420940872573</v>
      </c>
    </row>
    <row r="14" spans="1:22" s="85" customFormat="1" ht="141" thickBot="1">
      <c r="A14" s="28">
        <v>4</v>
      </c>
      <c r="B14" s="152" t="s">
        <v>1134</v>
      </c>
      <c r="C14" s="17" t="s">
        <v>562</v>
      </c>
      <c r="D14" s="162" t="s">
        <v>564</v>
      </c>
      <c r="E14" s="18">
        <v>1</v>
      </c>
      <c r="F14" s="403">
        <v>2017</v>
      </c>
      <c r="G14" s="327">
        <v>45619</v>
      </c>
      <c r="H14" s="23"/>
      <c r="I14" s="401"/>
      <c r="J14" s="24" t="s">
        <v>1132</v>
      </c>
      <c r="K14" s="25" t="s">
        <v>1132</v>
      </c>
      <c r="L14" s="31"/>
      <c r="M14" s="363">
        <f t="shared" si="0"/>
        <v>17.975569711696327</v>
      </c>
      <c r="N14" s="329"/>
      <c r="O14" s="359">
        <f>IF(OR($B14="",$C14="",$D14="",$E14="",$F14=""),"",$G14/VLOOKUP($F14,Euro!$A:$C,3,FALSE))</f>
        <v>9986.4276176090716</v>
      </c>
      <c r="P14" s="360" t="b">
        <f t="shared" si="1"/>
        <v>1</v>
      </c>
      <c r="Q14" s="361">
        <f t="shared" si="2"/>
        <v>4</v>
      </c>
      <c r="R14" s="363" t="str">
        <f t="shared" si="3"/>
        <v/>
      </c>
      <c r="S14" s="363" t="str">
        <f t="shared" si="4"/>
        <v/>
      </c>
      <c r="T14" s="363">
        <f t="shared" si="5"/>
        <v>17.975569711696327</v>
      </c>
    </row>
    <row r="15" spans="1:22" s="85" customFormat="1" ht="140.4">
      <c r="A15" s="28">
        <v>5</v>
      </c>
      <c r="B15" s="152" t="s">
        <v>1135</v>
      </c>
      <c r="C15" s="17" t="s">
        <v>562</v>
      </c>
      <c r="D15" s="162" t="s">
        <v>564</v>
      </c>
      <c r="E15" s="18">
        <v>1</v>
      </c>
      <c r="F15" s="408">
        <v>2018</v>
      </c>
      <c r="G15" s="327">
        <v>45619</v>
      </c>
      <c r="H15" s="23"/>
      <c r="I15" s="417"/>
      <c r="J15" s="24" t="s">
        <v>1132</v>
      </c>
      <c r="K15" s="25"/>
      <c r="L15" s="31" t="s">
        <v>1132</v>
      </c>
      <c r="M15" s="363">
        <f t="shared" si="0"/>
        <v>11.763790695175674</v>
      </c>
      <c r="N15" s="329"/>
      <c r="O15" s="359">
        <f>IF(OR($B15="",$C15="",$D15="",$E15="",$F15=""),"",$G15/VLOOKUP($F15,Euro!$A:$C,3,FALSE))</f>
        <v>9803.158912646395</v>
      </c>
      <c r="P15" s="360" t="b">
        <f t="shared" si="1"/>
        <v>1</v>
      </c>
      <c r="Q15" s="361">
        <f t="shared" si="2"/>
        <v>3</v>
      </c>
      <c r="R15" s="363" t="str">
        <f t="shared" si="3"/>
        <v/>
      </c>
      <c r="S15" s="363" t="str">
        <f t="shared" si="4"/>
        <v/>
      </c>
      <c r="T15" s="363">
        <f t="shared" si="5"/>
        <v>11.763790695175674</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D9" sqref="D9"/>
    </sheetView>
  </sheetViews>
  <sheetFormatPr defaultColWidth="9.109375" defaultRowHeight="15.6"/>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c r="A1" s="59" t="s">
        <v>483</v>
      </c>
      <c r="C1" s="61"/>
      <c r="D1" s="63"/>
    </row>
    <row r="2" spans="1:4" s="60" customFormat="1">
      <c r="A2" s="346" t="str">
        <f>IF(ISBLANK(facultate), IF(ISBLANK(departament),"","Departament " &amp; departament), "Facultatea " &amp; facultate)</f>
        <v>Facultatea Electronică și Telecomunicații</v>
      </c>
      <c r="C2" s="61"/>
      <c r="D2" s="63"/>
    </row>
    <row r="3" spans="1:4" s="60" customFormat="1">
      <c r="A3" s="346" t="str">
        <f>IF(ISBLANK(departament),"","Departamentul " &amp; departament)</f>
        <v>Departamentul Electronică Aplicată</v>
      </c>
      <c r="C3" s="61"/>
      <c r="D3" s="63"/>
    </row>
    <row r="4" spans="1:4">
      <c r="A4" s="530" t="s">
        <v>936</v>
      </c>
      <c r="B4" s="530"/>
      <c r="C4" s="530"/>
      <c r="D4" s="530"/>
    </row>
    <row r="5" spans="1:4" ht="42.75" customHeight="1">
      <c r="A5" s="536" t="s">
        <v>1110</v>
      </c>
      <c r="B5" s="530"/>
      <c r="C5" s="530"/>
      <c r="D5" s="530"/>
    </row>
    <row r="6" spans="1:4" ht="13.5" customHeight="1">
      <c r="D6" s="347" t="str">
        <f>CONCATENATE(functie," ",nume_candidat)</f>
        <v>Asistent Popescu Ion</v>
      </c>
    </row>
    <row r="7" spans="1:4" s="33" customFormat="1" ht="15.75" customHeight="1">
      <c r="A7" s="527" t="s">
        <v>338</v>
      </c>
      <c r="B7" s="583" t="str">
        <f>CONCATENATE("Tip Citare din ultimii ",durata_evaluare," ani")</f>
        <v>Tip Citare din ultimii 5 ani</v>
      </c>
      <c r="C7" s="528" t="s">
        <v>14</v>
      </c>
      <c r="D7" s="528" t="s">
        <v>544</v>
      </c>
    </row>
    <row r="8" spans="1:4" s="33" customFormat="1" ht="31.5" customHeight="1">
      <c r="A8" s="527"/>
      <c r="B8" s="583"/>
      <c r="C8" s="529"/>
      <c r="D8" s="529"/>
    </row>
    <row r="9" spans="1:4" s="33" customFormat="1">
      <c r="A9" s="88"/>
      <c r="B9" s="65"/>
      <c r="C9" s="162"/>
      <c r="D9" s="148">
        <f>SUMIF(D10:D12,"&gt;0")</f>
        <v>210</v>
      </c>
    </row>
    <row r="10" spans="1:4" s="79" customFormat="1">
      <c r="A10" s="37">
        <v>1</v>
      </c>
      <c r="B10" s="13" t="s">
        <v>729</v>
      </c>
      <c r="C10" s="381">
        <v>8</v>
      </c>
      <c r="D10" s="16">
        <f>C10 * (HLOOKUP(B10,ii3punctaje,2,FALSE))</f>
        <v>80</v>
      </c>
    </row>
    <row r="11" spans="1:4" s="33" customFormat="1">
      <c r="A11" s="37">
        <v>2</v>
      </c>
      <c r="B11" s="7" t="s">
        <v>730</v>
      </c>
      <c r="C11" s="381">
        <v>11</v>
      </c>
      <c r="D11" s="382">
        <f>C11 * (HLOOKUP(B11,ii3punctaje,2,FALSE))</f>
        <v>88</v>
      </c>
    </row>
    <row r="12" spans="1:4" s="33" customFormat="1">
      <c r="A12" s="37">
        <v>3</v>
      </c>
      <c r="B12" s="196" t="s">
        <v>731</v>
      </c>
      <c r="C12" s="381">
        <v>14</v>
      </c>
      <c r="D12" s="382">
        <f>C12 * (HLOOKUP(B12,ii3punctaje,2,FALSE))</f>
        <v>42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Facultatea Electronică și Telecomunicații</v>
      </c>
      <c r="E2" s="61"/>
      <c r="F2" s="63"/>
      <c r="G2" s="62"/>
      <c r="H2" s="289"/>
    </row>
    <row r="3" spans="1:8" s="60" customFormat="1" ht="15.6">
      <c r="A3" s="346" t="str">
        <f>IF(ISBLANK(departament),"","Departamentul " &amp; departament)</f>
        <v>Departamentul Electronică Aplicată</v>
      </c>
      <c r="E3" s="61"/>
      <c r="F3" s="63"/>
      <c r="G3" s="62"/>
      <c r="H3" s="289"/>
    </row>
    <row r="4" spans="1:8" s="64" customFormat="1" ht="15.6">
      <c r="B4" s="290"/>
      <c r="C4" s="290" t="s">
        <v>936</v>
      </c>
      <c r="D4" s="290"/>
      <c r="E4" s="290"/>
      <c r="F4" s="290"/>
      <c r="G4" s="226"/>
      <c r="H4" s="291"/>
    </row>
    <row r="5" spans="1:8" s="64" customFormat="1" ht="15.6">
      <c r="B5" s="290"/>
      <c r="C5" s="290" t="s">
        <v>961</v>
      </c>
      <c r="D5" s="290"/>
      <c r="E5" s="290"/>
      <c r="F5" s="290"/>
      <c r="G5" s="226"/>
      <c r="H5" s="71"/>
    </row>
    <row r="6" spans="1:8" s="64" customFormat="1" ht="13.5" customHeight="1">
      <c r="A6" s="60"/>
      <c r="D6" s="347" t="str">
        <f>CONCATENATE(functie," ",nume_candidat)</f>
        <v>Asistent Popescu Ion</v>
      </c>
      <c r="G6" s="70"/>
      <c r="H6" s="71"/>
    </row>
    <row r="7" spans="1:8" ht="15" customHeight="1">
      <c r="B7" s="538" t="s">
        <v>962</v>
      </c>
      <c r="C7" s="538" t="s">
        <v>963</v>
      </c>
      <c r="D7" s="528" t="s">
        <v>544</v>
      </c>
    </row>
    <row r="8" spans="1:8" ht="15" customHeight="1">
      <c r="B8" s="539"/>
      <c r="C8" s="539"/>
      <c r="D8" s="545"/>
    </row>
    <row r="9" spans="1:8" ht="15" customHeight="1">
      <c r="B9" s="539"/>
      <c r="C9" s="539"/>
      <c r="D9" s="545"/>
    </row>
    <row r="10" spans="1:8" ht="15.75" customHeight="1">
      <c r="B10" s="540"/>
      <c r="C10" s="540"/>
      <c r="D10" s="529"/>
    </row>
    <row r="11" spans="1:8" ht="15.6">
      <c r="B11" s="37" t="s">
        <v>733</v>
      </c>
      <c r="C11" s="37">
        <v>8</v>
      </c>
      <c r="D11" s="351">
        <f>C11*200</f>
        <v>1600</v>
      </c>
    </row>
    <row r="12" spans="1:8" ht="15.6">
      <c r="B12" s="37" t="s">
        <v>734</v>
      </c>
      <c r="C12" s="37">
        <v>6</v>
      </c>
      <c r="D12" s="351">
        <f>C12*160</f>
        <v>960</v>
      </c>
    </row>
    <row r="13" spans="1:8" ht="15.6">
      <c r="B13" s="37" t="s">
        <v>735</v>
      </c>
      <c r="C13" s="37">
        <v>12</v>
      </c>
      <c r="D13" s="351">
        <f>C13*60</f>
        <v>720</v>
      </c>
    </row>
    <row r="14" spans="1:8" ht="15.6">
      <c r="B14" s="584" t="s">
        <v>964</v>
      </c>
      <c r="C14" s="585"/>
      <c r="D14" s="351">
        <f>SUM(D11:D13)</f>
        <v>3280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F9" sqref="F9"/>
    </sheetView>
  </sheetViews>
  <sheetFormatPr defaultColWidth="9.109375" defaultRowHeight="15.6"/>
  <cols>
    <col min="1" max="1" width="5.6640625" style="64" customWidth="1"/>
    <col min="2" max="2" width="44.44140625" style="316"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c r="A1" s="59" t="s">
        <v>483</v>
      </c>
      <c r="B1" s="393"/>
      <c r="D1" s="61"/>
      <c r="E1" s="61"/>
      <c r="F1" s="63"/>
    </row>
    <row r="2" spans="1:6" s="60" customFormat="1">
      <c r="A2" s="586" t="s">
        <v>450</v>
      </c>
      <c r="B2" s="586"/>
      <c r="D2" s="61"/>
      <c r="E2" s="61"/>
      <c r="F2" s="63"/>
    </row>
    <row r="3" spans="1:6">
      <c r="A3" s="587" t="s">
        <v>936</v>
      </c>
      <c r="B3" s="587"/>
      <c r="C3" s="587"/>
      <c r="D3" s="587"/>
      <c r="E3" s="587"/>
      <c r="F3" s="587"/>
    </row>
    <row r="4" spans="1:6">
      <c r="A4" s="530" t="s">
        <v>965</v>
      </c>
      <c r="B4" s="530"/>
      <c r="C4" s="530"/>
      <c r="D4" s="530"/>
      <c r="E4" s="530"/>
      <c r="F4" s="530"/>
    </row>
    <row r="5" spans="1:6">
      <c r="C5" s="64"/>
    </row>
    <row r="6" spans="1:6" s="60" customFormat="1" ht="13.5" customHeight="1">
      <c r="A6" s="64"/>
      <c r="B6" s="316"/>
      <c r="C6" s="82"/>
      <c r="D6" s="64"/>
      <c r="E6" s="64"/>
      <c r="F6" s="347" t="str">
        <f>CONCATENATE(functie," ",nume_candidat)</f>
        <v>Asistent Popescu Ion</v>
      </c>
    </row>
    <row r="7" spans="1:6" ht="15" customHeight="1">
      <c r="A7" s="527" t="s">
        <v>338</v>
      </c>
      <c r="B7" s="527" t="s">
        <v>1076</v>
      </c>
      <c r="C7" s="527" t="s">
        <v>2</v>
      </c>
      <c r="D7" s="527" t="s">
        <v>460</v>
      </c>
      <c r="E7" s="527" t="s">
        <v>834</v>
      </c>
      <c r="F7" s="528" t="s">
        <v>544</v>
      </c>
    </row>
    <row r="8" spans="1:6">
      <c r="A8" s="527"/>
      <c r="B8" s="527"/>
      <c r="C8" s="527"/>
      <c r="D8" s="527"/>
      <c r="E8" s="527"/>
      <c r="F8" s="529"/>
    </row>
    <row r="9" spans="1:6">
      <c r="A9" s="88"/>
      <c r="B9" s="65"/>
      <c r="C9" s="162"/>
      <c r="D9" s="74"/>
      <c r="E9" s="74"/>
      <c r="F9" s="148">
        <f>SUMIF(F10:F1010,"&gt;0")</f>
        <v>190</v>
      </c>
    </row>
    <row r="10" spans="1:6">
      <c r="A10" s="5">
        <v>1</v>
      </c>
      <c r="B10" s="6" t="s">
        <v>797</v>
      </c>
      <c r="C10" s="390">
        <v>2017</v>
      </c>
      <c r="D10" s="6" t="s">
        <v>455</v>
      </c>
      <c r="E10" s="6" t="s">
        <v>967</v>
      </c>
      <c r="F10" s="16">
        <f t="shared" ref="F10:F73" si="0">IF(OR($B10="",$C10="",$C10&lt;an_initial,$C10&gt;an_final,),"",
 (INDEX(ii511punctaje, MATCH(D10,ii511anvergură,0), MATCH(E10,ii511rol,0) ))
)</f>
        <v>150</v>
      </c>
    </row>
    <row r="11" spans="1:6" s="80" customFormat="1">
      <c r="A11" s="5">
        <v>2</v>
      </c>
      <c r="B11" s="6" t="s">
        <v>797</v>
      </c>
      <c r="C11" s="390">
        <v>2017</v>
      </c>
      <c r="D11" s="6" t="s">
        <v>458</v>
      </c>
      <c r="E11" s="6" t="s">
        <v>968</v>
      </c>
      <c r="F11" s="16">
        <f t="shared" si="0"/>
        <v>30</v>
      </c>
    </row>
    <row r="12" spans="1:6">
      <c r="A12" s="5">
        <v>3</v>
      </c>
      <c r="B12" s="6" t="s">
        <v>797</v>
      </c>
      <c r="C12" s="390">
        <v>2017</v>
      </c>
      <c r="D12" s="6" t="s">
        <v>459</v>
      </c>
      <c r="E12" s="6" t="s">
        <v>969</v>
      </c>
      <c r="F12" s="16">
        <f t="shared" si="0"/>
        <v>10</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F9" sqref="F9"/>
    </sheetView>
  </sheetViews>
  <sheetFormatPr defaultColWidth="9.109375" defaultRowHeight="15.6"/>
  <cols>
    <col min="1" max="1" width="5.6640625" style="64" customWidth="1"/>
    <col min="2" max="2" width="44.44140625" style="64" customWidth="1"/>
    <col min="3" max="3" width="9.88671875" style="389" customWidth="1"/>
    <col min="4" max="4" width="20.109375" style="64" customWidth="1"/>
    <col min="5" max="5" width="46.109375" style="64" customWidth="1"/>
    <col min="6" max="6" width="13.6640625" style="64" customWidth="1"/>
    <col min="7" max="16384" width="9.109375" style="64"/>
  </cols>
  <sheetData>
    <row r="1" spans="1:6" s="60" customFormat="1">
      <c r="A1" s="59" t="s">
        <v>483</v>
      </c>
      <c r="C1" s="62"/>
      <c r="D1" s="61"/>
      <c r="E1" s="61"/>
      <c r="F1" s="63"/>
    </row>
    <row r="2" spans="1:6" s="60" customFormat="1">
      <c r="A2" s="586" t="s">
        <v>450</v>
      </c>
      <c r="B2" s="586"/>
      <c r="C2" s="62"/>
      <c r="D2" s="61"/>
      <c r="E2" s="61"/>
      <c r="F2" s="63"/>
    </row>
    <row r="3" spans="1:6">
      <c r="A3" s="587" t="s">
        <v>936</v>
      </c>
      <c r="B3" s="587"/>
      <c r="C3" s="587"/>
      <c r="D3" s="587"/>
      <c r="E3" s="587"/>
      <c r="F3" s="587"/>
    </row>
    <row r="4" spans="1:6" ht="68.25" customHeight="1">
      <c r="A4" s="536" t="s">
        <v>970</v>
      </c>
      <c r="B4" s="536"/>
      <c r="C4" s="536"/>
      <c r="D4" s="536"/>
      <c r="E4" s="536"/>
      <c r="F4" s="536"/>
    </row>
    <row r="6" spans="1:6" s="60" customFormat="1" ht="13.5" customHeight="1">
      <c r="A6" s="64"/>
      <c r="B6" s="64"/>
      <c r="C6" s="392"/>
      <c r="D6" s="64"/>
      <c r="E6" s="64"/>
      <c r="F6" s="347" t="str">
        <f>CONCATENATE(functie," ",nume_candidat)</f>
        <v>Asistent Popescu Ion</v>
      </c>
    </row>
    <row r="7" spans="1:6" ht="15" customHeight="1">
      <c r="A7" s="527" t="s">
        <v>338</v>
      </c>
      <c r="B7" s="527" t="s">
        <v>1076</v>
      </c>
      <c r="C7" s="527" t="s">
        <v>2</v>
      </c>
      <c r="D7" s="527" t="s">
        <v>460</v>
      </c>
      <c r="E7" s="527" t="s">
        <v>834</v>
      </c>
      <c r="F7" s="528" t="s">
        <v>544</v>
      </c>
    </row>
    <row r="8" spans="1:6">
      <c r="A8" s="527"/>
      <c r="B8" s="527"/>
      <c r="C8" s="527"/>
      <c r="D8" s="527"/>
      <c r="E8" s="527"/>
      <c r="F8" s="529"/>
    </row>
    <row r="9" spans="1:6">
      <c r="A9" s="88"/>
      <c r="B9" s="65"/>
      <c r="C9" s="162"/>
      <c r="D9" s="74"/>
      <c r="E9" s="74"/>
      <c r="F9" s="148">
        <f>SUMIF(F10:F1010,"&gt;0")</f>
        <v>130</v>
      </c>
    </row>
    <row r="10" spans="1:6" ht="31.2">
      <c r="A10" s="5">
        <v>1</v>
      </c>
      <c r="B10" s="6" t="s">
        <v>797</v>
      </c>
      <c r="C10" s="390">
        <v>2017</v>
      </c>
      <c r="D10" s="6" t="s">
        <v>465</v>
      </c>
      <c r="E10" s="6" t="s">
        <v>967</v>
      </c>
      <c r="F10" s="16">
        <f t="shared" ref="F10:F73" si="0">IF(OR($B10="",$C10="",$C10&lt;an_initial,$C10&gt;an_final,),"",
 (INDEX(ii512punctaje, MATCH(D10,ii512anvergură,0), MATCH(E10,ii512rol,0) ))
)</f>
        <v>100</v>
      </c>
    </row>
    <row r="11" spans="1:6" s="80" customFormat="1">
      <c r="A11" s="5">
        <v>2</v>
      </c>
      <c r="B11" s="6" t="s">
        <v>797</v>
      </c>
      <c r="C11" s="390">
        <v>2017</v>
      </c>
      <c r="D11" s="6" t="s">
        <v>466</v>
      </c>
      <c r="E11" s="6" t="s">
        <v>968</v>
      </c>
      <c r="F11" s="16">
        <f t="shared" si="0"/>
        <v>20</v>
      </c>
    </row>
    <row r="12" spans="1:6" ht="31.2">
      <c r="A12" s="5">
        <v>3</v>
      </c>
      <c r="B12" s="6" t="s">
        <v>797</v>
      </c>
      <c r="C12" s="390">
        <v>2017</v>
      </c>
      <c r="D12" s="6" t="s">
        <v>468</v>
      </c>
      <c r="E12" s="6" t="s">
        <v>969</v>
      </c>
      <c r="F12" s="16">
        <f t="shared" si="0"/>
        <v>10</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Normal="100" workbookViewId="0"/>
  </sheetViews>
  <sheetFormatPr defaultColWidth="9.109375" defaultRowHeight="14.4"/>
  <cols>
    <col min="1" max="1" width="6.88671875" style="287" customWidth="1"/>
    <col min="2" max="2" width="104.44140625" style="231" customWidth="1"/>
    <col min="3" max="3" width="20" style="456" customWidth="1"/>
    <col min="4" max="4" width="15.88671875" style="499" customWidth="1"/>
    <col min="5" max="5" width="93.6640625" style="231" bestFit="1" customWidth="1"/>
    <col min="6" max="16384" width="9.109375" style="231"/>
  </cols>
  <sheetData>
    <row r="1" spans="1:6" s="224" customFormat="1">
      <c r="A1" s="221" t="s">
        <v>483</v>
      </c>
      <c r="B1" s="222"/>
      <c r="C1" s="442"/>
      <c r="D1" s="470"/>
      <c r="E1" s="223"/>
      <c r="F1" s="223"/>
    </row>
    <row r="2" spans="1:6" s="224" customFormat="1">
      <c r="A2" s="159" t="str">
        <f>IF(ISBLANK(facultate), IF(ISBLANK(departament),"","Departament " &amp; departament), "Facultatea " &amp; facultate)</f>
        <v>Facultatea Electronică și Telecomunicații</v>
      </c>
      <c r="B2" s="222"/>
      <c r="C2" s="442"/>
      <c r="D2" s="470"/>
      <c r="E2" s="223"/>
      <c r="F2" s="223"/>
    </row>
    <row r="3" spans="1:6" s="224" customFormat="1">
      <c r="A3" s="159" t="str">
        <f>IF(ISBLANK(departament),"","Departamentul " &amp; departament)</f>
        <v>Departamentul Electronică Aplicată</v>
      </c>
      <c r="B3" s="222"/>
      <c r="C3" s="442"/>
      <c r="D3" s="470"/>
      <c r="E3" s="223"/>
      <c r="F3" s="223"/>
    </row>
    <row r="4" spans="1:6" s="226" customFormat="1" ht="15.6">
      <c r="A4" s="225"/>
      <c r="B4" s="225"/>
      <c r="C4" s="288" t="str">
        <f>CONCATENATE(functie," ",nume_candidat)</f>
        <v>Asistent Popescu Ion</v>
      </c>
      <c r="D4" s="471"/>
    </row>
    <row r="5" spans="1:6" ht="15.6">
      <c r="A5" s="227" t="s">
        <v>618</v>
      </c>
      <c r="B5" s="228" t="s">
        <v>696</v>
      </c>
      <c r="C5" s="443"/>
      <c r="D5" s="472" t="s">
        <v>618</v>
      </c>
      <c r="E5" s="230"/>
    </row>
    <row r="6" spans="1:6" ht="30" customHeight="1">
      <c r="A6" s="232">
        <v>1</v>
      </c>
      <c r="B6" s="233" t="s">
        <v>697</v>
      </c>
      <c r="C6" s="444">
        <f>I.1!L9</f>
        <v>100</v>
      </c>
      <c r="D6" s="473">
        <v>100</v>
      </c>
      <c r="E6" s="234" t="s">
        <v>698</v>
      </c>
    </row>
    <row r="7" spans="1:6" ht="30" customHeight="1">
      <c r="A7" s="235">
        <v>2</v>
      </c>
      <c r="B7" s="236" t="s">
        <v>1150</v>
      </c>
      <c r="C7" s="445">
        <f>SUM(C8,C14,C20,C23)</f>
        <v>2377.5</v>
      </c>
      <c r="D7" s="474" t="s">
        <v>618</v>
      </c>
      <c r="E7" s="237"/>
    </row>
    <row r="8" spans="1:6" ht="30" customHeight="1">
      <c r="A8" s="232">
        <v>2.1</v>
      </c>
      <c r="B8" s="233" t="s">
        <v>805</v>
      </c>
      <c r="C8" s="446">
        <f>SUM(C9:C13)</f>
        <v>1525</v>
      </c>
      <c r="D8" s="475" t="s">
        <v>618</v>
      </c>
      <c r="E8" s="234" t="s">
        <v>618</v>
      </c>
    </row>
    <row r="9" spans="1:6" ht="30" customHeight="1">
      <c r="A9" s="238" t="s">
        <v>325</v>
      </c>
      <c r="B9" s="239" t="s">
        <v>806</v>
      </c>
      <c r="C9" s="447">
        <f>'I.2.1a'!$I$9</f>
        <v>600</v>
      </c>
      <c r="D9" s="432" t="s">
        <v>699</v>
      </c>
      <c r="E9" s="510" t="s">
        <v>1149</v>
      </c>
    </row>
    <row r="10" spans="1:6" ht="30" customHeight="1">
      <c r="A10" s="240" t="s">
        <v>326</v>
      </c>
      <c r="B10" s="234" t="s">
        <v>807</v>
      </c>
      <c r="C10" s="447">
        <f>'I.2.1b'!$I$9</f>
        <v>310</v>
      </c>
      <c r="D10" s="475" t="s">
        <v>700</v>
      </c>
      <c r="E10" s="511"/>
    </row>
    <row r="11" spans="1:6" ht="30" customHeight="1">
      <c r="A11" s="240" t="s">
        <v>665</v>
      </c>
      <c r="B11" s="234" t="s">
        <v>808</v>
      </c>
      <c r="C11" s="447">
        <f>'I.2.1c'!$I$9</f>
        <v>382.5</v>
      </c>
      <c r="D11" s="475" t="s">
        <v>701</v>
      </c>
      <c r="E11" s="511"/>
    </row>
    <row r="12" spans="1:6" ht="43.2">
      <c r="A12" s="240" t="s">
        <v>677</v>
      </c>
      <c r="B12" s="234" t="s">
        <v>809</v>
      </c>
      <c r="C12" s="447">
        <f>'I.2.1d'!$I$9</f>
        <v>155</v>
      </c>
      <c r="D12" s="475" t="s">
        <v>702</v>
      </c>
      <c r="E12" s="511"/>
    </row>
    <row r="13" spans="1:6" ht="30" customHeight="1">
      <c r="A13" s="240" t="s">
        <v>678</v>
      </c>
      <c r="B13" s="234" t="s">
        <v>821</v>
      </c>
      <c r="C13" s="447">
        <f>'I.2.1e'!$I$9</f>
        <v>77.5</v>
      </c>
      <c r="D13" s="475" t="s">
        <v>703</v>
      </c>
      <c r="E13" s="511"/>
    </row>
    <row r="14" spans="1:6" ht="30" customHeight="1">
      <c r="A14" s="232">
        <v>2.2000000000000002</v>
      </c>
      <c r="B14" s="241" t="s">
        <v>690</v>
      </c>
      <c r="C14" s="448">
        <f>SUM(C15:C19)</f>
        <v>762.5</v>
      </c>
      <c r="D14" s="475" t="s">
        <v>618</v>
      </c>
      <c r="E14" s="511"/>
    </row>
    <row r="15" spans="1:6" ht="30" customHeight="1">
      <c r="A15" s="240" t="s">
        <v>685</v>
      </c>
      <c r="B15" s="234" t="s">
        <v>691</v>
      </c>
      <c r="C15" s="447">
        <f>'I.2.2a'!$I$9</f>
        <v>300</v>
      </c>
      <c r="D15" s="475" t="s">
        <v>704</v>
      </c>
      <c r="E15" s="511"/>
    </row>
    <row r="16" spans="1:6" ht="30" customHeight="1">
      <c r="A16" s="240" t="s">
        <v>686</v>
      </c>
      <c r="B16" s="242" t="s">
        <v>692</v>
      </c>
      <c r="C16" s="447">
        <f>'I.2.2b'!$I$9</f>
        <v>155</v>
      </c>
      <c r="D16" s="475" t="s">
        <v>705</v>
      </c>
      <c r="E16" s="511"/>
    </row>
    <row r="17" spans="1:5" ht="30" customHeight="1">
      <c r="A17" s="240" t="s">
        <v>687</v>
      </c>
      <c r="B17" s="242" t="s">
        <v>693</v>
      </c>
      <c r="C17" s="447">
        <f>'I.2.2c'!$I$9</f>
        <v>191.25</v>
      </c>
      <c r="D17" s="475" t="s">
        <v>706</v>
      </c>
      <c r="E17" s="511"/>
    </row>
    <row r="18" spans="1:5" ht="30" customHeight="1">
      <c r="A18" s="240" t="s">
        <v>688</v>
      </c>
      <c r="B18" s="234" t="s">
        <v>694</v>
      </c>
      <c r="C18" s="447">
        <f>'I.2.2d'!$I$9</f>
        <v>77.5</v>
      </c>
      <c r="D18" s="475" t="s">
        <v>707</v>
      </c>
      <c r="E18" s="511"/>
    </row>
    <row r="19" spans="1:5" ht="30" customHeight="1">
      <c r="A19" s="240" t="s">
        <v>689</v>
      </c>
      <c r="B19" s="234" t="s">
        <v>695</v>
      </c>
      <c r="C19" s="447">
        <f>'I.2.2e'!$I$9</f>
        <v>38.75</v>
      </c>
      <c r="D19" s="475" t="s">
        <v>708</v>
      </c>
      <c r="E19" s="511"/>
    </row>
    <row r="20" spans="1:5" ht="30" customHeight="1">
      <c r="A20" s="232">
        <v>2.2999999999999998</v>
      </c>
      <c r="B20" s="233" t="s">
        <v>822</v>
      </c>
      <c r="C20" s="446">
        <f>SUM(C21:C22)</f>
        <v>90</v>
      </c>
      <c r="D20" s="475" t="s">
        <v>618</v>
      </c>
      <c r="E20" s="511"/>
    </row>
    <row r="21" spans="1:5" ht="30" customHeight="1">
      <c r="A21" s="240" t="s">
        <v>709</v>
      </c>
      <c r="B21" s="234" t="s">
        <v>823</v>
      </c>
      <c r="C21" s="446">
        <f>'I.2.3a'!I9</f>
        <v>60</v>
      </c>
      <c r="D21" s="475" t="s">
        <v>710</v>
      </c>
      <c r="E21" s="511"/>
    </row>
    <row r="22" spans="1:5" ht="30" customHeight="1">
      <c r="A22" s="240" t="s">
        <v>711</v>
      </c>
      <c r="B22" s="234" t="s">
        <v>824</v>
      </c>
      <c r="C22" s="446">
        <f>'I.2.3b'!I9</f>
        <v>30</v>
      </c>
      <c r="D22" s="475" t="s">
        <v>703</v>
      </c>
      <c r="E22" s="512"/>
    </row>
    <row r="23" spans="1:5" ht="30" customHeight="1">
      <c r="A23" s="232">
        <v>2.4</v>
      </c>
      <c r="B23" s="233" t="s">
        <v>712</v>
      </c>
      <c r="C23" s="444">
        <f>'I.2.4'!I9</f>
        <v>0</v>
      </c>
      <c r="D23" s="475" t="s">
        <v>713</v>
      </c>
      <c r="E23" s="233" t="s">
        <v>618</v>
      </c>
    </row>
    <row r="24" spans="1:5" ht="86.4">
      <c r="A24" s="235">
        <v>3</v>
      </c>
      <c r="B24" s="236" t="s">
        <v>1271</v>
      </c>
      <c r="C24" s="449">
        <f>I.3!I11</f>
        <v>450</v>
      </c>
      <c r="D24" s="432" t="s">
        <v>1152</v>
      </c>
      <c r="E24" s="239" t="s">
        <v>1151</v>
      </c>
    </row>
    <row r="25" spans="1:5" ht="30" customHeight="1">
      <c r="A25" s="232">
        <v>4</v>
      </c>
      <c r="B25" s="233" t="s">
        <v>714</v>
      </c>
      <c r="C25" s="446">
        <f>I.4!E11</f>
        <v>30</v>
      </c>
      <c r="D25" s="475">
        <v>10</v>
      </c>
      <c r="E25" s="234" t="s">
        <v>715</v>
      </c>
    </row>
    <row r="26" spans="1:5" ht="57.6">
      <c r="A26" s="232">
        <v>5</v>
      </c>
      <c r="B26" s="233" t="s">
        <v>1148</v>
      </c>
      <c r="C26" s="446">
        <f>I.5!D11</f>
        <v>180</v>
      </c>
      <c r="D26" s="475" t="s">
        <v>1267</v>
      </c>
      <c r="E26" s="234" t="s">
        <v>618</v>
      </c>
    </row>
    <row r="27" spans="1:5" ht="57.6">
      <c r="A27" s="235">
        <v>6</v>
      </c>
      <c r="B27" s="236" t="s">
        <v>1268</v>
      </c>
      <c r="C27" s="449">
        <f>I.6!F11</f>
        <v>135</v>
      </c>
      <c r="D27" s="433" t="s">
        <v>1154</v>
      </c>
      <c r="E27" s="239" t="s">
        <v>1153</v>
      </c>
    </row>
    <row r="28" spans="1:5" ht="43.2">
      <c r="A28" s="235">
        <v>7</v>
      </c>
      <c r="B28" s="236" t="s">
        <v>1270</v>
      </c>
      <c r="C28" s="449">
        <f>I.7!F11</f>
        <v>425</v>
      </c>
      <c r="D28" s="476" t="s">
        <v>1156</v>
      </c>
      <c r="E28" s="239" t="s">
        <v>1155</v>
      </c>
    </row>
    <row r="29" spans="1:5" ht="57.6">
      <c r="A29" s="232">
        <v>8</v>
      </c>
      <c r="B29" s="233" t="s">
        <v>1269</v>
      </c>
      <c r="C29" s="446">
        <f>I.8!E11</f>
        <v>85</v>
      </c>
      <c r="D29" s="432" t="s">
        <v>1157</v>
      </c>
      <c r="E29" s="239" t="s">
        <v>716</v>
      </c>
    </row>
    <row r="30" spans="1:5" ht="30" customHeight="1">
      <c r="A30" s="235">
        <v>9</v>
      </c>
      <c r="B30" s="236" t="s">
        <v>717</v>
      </c>
      <c r="C30" s="449">
        <f>I.9!D11</f>
        <v>60</v>
      </c>
      <c r="D30" s="432" t="s">
        <v>718</v>
      </c>
      <c r="E30" s="239" t="s">
        <v>853</v>
      </c>
    </row>
    <row r="31" spans="1:5">
      <c r="A31" s="243" t="s">
        <v>618</v>
      </c>
      <c r="B31" s="244" t="s">
        <v>719</v>
      </c>
      <c r="C31" s="457" t="s">
        <v>720</v>
      </c>
      <c r="D31" s="477" t="s">
        <v>618</v>
      </c>
      <c r="E31" s="245" t="s">
        <v>618</v>
      </c>
    </row>
    <row r="32" spans="1:5">
      <c r="A32" s="246"/>
      <c r="B32" s="247" t="s">
        <v>618</v>
      </c>
      <c r="C32" s="458" t="s">
        <v>721</v>
      </c>
      <c r="D32" s="478"/>
      <c r="E32" s="248"/>
    </row>
    <row r="33" spans="1:5">
      <c r="A33" s="246"/>
      <c r="B33" s="247" t="s">
        <v>722</v>
      </c>
      <c r="C33" s="458" t="s">
        <v>723</v>
      </c>
      <c r="D33" s="478"/>
      <c r="E33" s="248"/>
    </row>
    <row r="34" spans="1:5">
      <c r="A34" s="249"/>
      <c r="B34" s="250"/>
      <c r="C34" s="459" t="s">
        <v>724</v>
      </c>
      <c r="D34" s="479"/>
      <c r="E34" s="250"/>
    </row>
    <row r="35" spans="1:5" ht="15.6">
      <c r="A35" s="227" t="s">
        <v>618</v>
      </c>
      <c r="B35" s="228" t="s">
        <v>696</v>
      </c>
      <c r="C35" s="450">
        <f>SUM(C6,C7,C24,C25,C27,C26,C28,C29,C30)</f>
        <v>3842.5</v>
      </c>
      <c r="D35" s="472" t="s">
        <v>618</v>
      </c>
      <c r="E35" s="229" t="s">
        <v>618</v>
      </c>
    </row>
    <row r="37" spans="1:5" ht="15.6">
      <c r="A37" s="227" t="s">
        <v>618</v>
      </c>
      <c r="B37" s="228" t="s">
        <v>725</v>
      </c>
      <c r="C37" s="443"/>
      <c r="D37" s="480" t="s">
        <v>618</v>
      </c>
      <c r="E37" s="251"/>
    </row>
    <row r="38" spans="1:5" ht="15.6">
      <c r="A38" s="252">
        <v>1</v>
      </c>
      <c r="B38" s="253" t="s">
        <v>810</v>
      </c>
      <c r="C38" s="449">
        <f>SUM(C39:C42)</f>
        <v>1870.3333333333333</v>
      </c>
      <c r="D38" s="276" t="s">
        <v>618</v>
      </c>
      <c r="E38" s="254" t="s">
        <v>726</v>
      </c>
    </row>
    <row r="39" spans="1:5" ht="86.4">
      <c r="A39" s="255">
        <v>1.1000000000000001</v>
      </c>
      <c r="B39" s="434" t="s">
        <v>1158</v>
      </c>
      <c r="C39" s="449">
        <f>'II1.1BDI'!G9+'II1.1'!G9</f>
        <v>1287</v>
      </c>
      <c r="D39" s="481" t="s">
        <v>1159</v>
      </c>
      <c r="E39" s="513" t="s">
        <v>1162</v>
      </c>
    </row>
    <row r="40" spans="1:5" ht="72">
      <c r="A40" s="255">
        <v>1.2</v>
      </c>
      <c r="B40" s="434" t="s">
        <v>1160</v>
      </c>
      <c r="C40" s="449">
        <f>'II1.2'!G9</f>
        <v>150</v>
      </c>
      <c r="D40" s="482" t="s">
        <v>1161</v>
      </c>
      <c r="E40" s="514"/>
    </row>
    <row r="41" spans="1:5" ht="43.2">
      <c r="A41" s="255">
        <v>1.3</v>
      </c>
      <c r="B41" s="467" t="s">
        <v>1163</v>
      </c>
      <c r="C41" s="449">
        <f>'II1.3'!G9</f>
        <v>133.33333333333334</v>
      </c>
      <c r="D41" s="482" t="s">
        <v>1164</v>
      </c>
      <c r="E41" s="256" t="s">
        <v>727</v>
      </c>
    </row>
    <row r="42" spans="1:5" ht="15.6">
      <c r="A42" s="257">
        <v>1.4</v>
      </c>
      <c r="B42" s="440" t="s">
        <v>1167</v>
      </c>
      <c r="C42" s="449">
        <f>'II1.4'!I9</f>
        <v>300</v>
      </c>
      <c r="D42" s="483"/>
      <c r="E42" s="435"/>
    </row>
    <row r="43" spans="1:5" ht="15.6">
      <c r="A43" s="441" t="s">
        <v>1172</v>
      </c>
      <c r="B43" s="440" t="s">
        <v>1168</v>
      </c>
      <c r="C43" s="449">
        <f>'II1.4'!S9</f>
        <v>200</v>
      </c>
      <c r="D43" s="484" t="s">
        <v>1169</v>
      </c>
      <c r="E43" s="435" t="s">
        <v>1165</v>
      </c>
    </row>
    <row r="44" spans="1:5" ht="15.6">
      <c r="A44" s="441" t="s">
        <v>1173</v>
      </c>
      <c r="B44" s="440" t="s">
        <v>1170</v>
      </c>
      <c r="C44" s="449">
        <f>C42-C43</f>
        <v>100</v>
      </c>
      <c r="D44" s="484" t="s">
        <v>1171</v>
      </c>
      <c r="E44" s="435" t="s">
        <v>1165</v>
      </c>
    </row>
    <row r="45" spans="1:5" ht="28.8">
      <c r="A45" s="258">
        <v>2</v>
      </c>
      <c r="B45" s="259" t="s">
        <v>728</v>
      </c>
      <c r="C45" s="449">
        <f>C46+C50</f>
        <v>1446.0573481917279</v>
      </c>
      <c r="D45" s="276" t="s">
        <v>618</v>
      </c>
      <c r="E45" s="253" t="s">
        <v>618</v>
      </c>
    </row>
    <row r="46" spans="1:5" ht="43.2">
      <c r="A46" s="260" t="s">
        <v>325</v>
      </c>
      <c r="B46" s="261" t="s">
        <v>811</v>
      </c>
      <c r="C46" s="449">
        <f>'II2.1a'!M9</f>
        <v>270</v>
      </c>
      <c r="D46" s="484"/>
      <c r="E46" s="515" t="s">
        <v>1186</v>
      </c>
    </row>
    <row r="47" spans="1:5" ht="28.8">
      <c r="A47" s="260"/>
      <c r="B47" s="466" t="s">
        <v>1175</v>
      </c>
      <c r="C47" s="449">
        <f>'II2.1a'!Q9</f>
        <v>100</v>
      </c>
      <c r="D47" s="485" t="s">
        <v>1178</v>
      </c>
      <c r="E47" s="516"/>
    </row>
    <row r="48" spans="1:5" ht="28.8">
      <c r="A48" s="260"/>
      <c r="B48" s="466" t="s">
        <v>1176</v>
      </c>
      <c r="C48" s="449">
        <f>'II2.1a'!R9</f>
        <v>80</v>
      </c>
      <c r="D48" s="485" t="s">
        <v>1179</v>
      </c>
      <c r="E48" s="516"/>
    </row>
    <row r="49" spans="1:5" ht="43.2">
      <c r="A49" s="260"/>
      <c r="B49" s="466" t="s">
        <v>1177</v>
      </c>
      <c r="C49" s="449">
        <f>'II2.1a'!S9</f>
        <v>90</v>
      </c>
      <c r="D49" s="484" t="s">
        <v>1180</v>
      </c>
      <c r="E49" s="516"/>
    </row>
    <row r="50" spans="1:5" ht="43.2">
      <c r="A50" s="260" t="s">
        <v>326</v>
      </c>
      <c r="B50" s="468" t="s">
        <v>812</v>
      </c>
      <c r="C50" s="449">
        <f>'II2.1b'!M9</f>
        <v>1176.0573481917279</v>
      </c>
      <c r="D50" s="486"/>
      <c r="E50" s="516"/>
    </row>
    <row r="51" spans="1:5" ht="15.6">
      <c r="A51" s="260"/>
      <c r="B51" s="468" t="s">
        <v>1181</v>
      </c>
      <c r="C51" s="449">
        <f>'II2.1b'!R9</f>
        <v>0</v>
      </c>
      <c r="D51" s="485" t="s">
        <v>1184</v>
      </c>
      <c r="E51" s="516"/>
    </row>
    <row r="52" spans="1:5" ht="28.8">
      <c r="A52" s="260"/>
      <c r="B52" s="468" t="s">
        <v>1182</v>
      </c>
      <c r="C52" s="449">
        <f>'II2.1b'!S9</f>
        <v>875.63757360828356</v>
      </c>
      <c r="D52" s="485" t="s">
        <v>1185</v>
      </c>
      <c r="E52" s="516"/>
    </row>
    <row r="53" spans="1:5" ht="43.2">
      <c r="A53" s="260"/>
      <c r="B53" s="468" t="s">
        <v>1183</v>
      </c>
      <c r="C53" s="449">
        <f>'II2.1b'!T9</f>
        <v>300.41977458344428</v>
      </c>
      <c r="D53" s="484" t="s">
        <v>1180</v>
      </c>
      <c r="E53" s="516"/>
    </row>
    <row r="54" spans="1:5" ht="15.6">
      <c r="A54" s="262">
        <v>3</v>
      </c>
      <c r="B54" s="263" t="s">
        <v>1113</v>
      </c>
      <c r="C54" s="449">
        <f>'II3'!D9</f>
        <v>210</v>
      </c>
      <c r="D54" s="487" t="s">
        <v>618</v>
      </c>
      <c r="E54" s="517" t="s">
        <v>1193</v>
      </c>
    </row>
    <row r="55" spans="1:5" ht="15.6">
      <c r="A55" s="469">
        <v>3.1</v>
      </c>
      <c r="B55" s="467" t="s">
        <v>729</v>
      </c>
      <c r="C55" s="449">
        <f>'II3'!D10</f>
        <v>80</v>
      </c>
      <c r="D55" s="487" t="s">
        <v>1187</v>
      </c>
      <c r="E55" s="518"/>
    </row>
    <row r="56" spans="1:5" ht="15.6">
      <c r="A56" s="469">
        <v>3.2</v>
      </c>
      <c r="B56" s="467" t="s">
        <v>730</v>
      </c>
      <c r="C56" s="449">
        <f>'II3'!D11</f>
        <v>88</v>
      </c>
      <c r="D56" s="487" t="s">
        <v>1188</v>
      </c>
      <c r="E56" s="518"/>
    </row>
    <row r="57" spans="1:5" ht="15.6">
      <c r="A57" s="469">
        <v>3.3</v>
      </c>
      <c r="B57" s="467" t="s">
        <v>731</v>
      </c>
      <c r="C57" s="449">
        <f>'II3'!D12</f>
        <v>42</v>
      </c>
      <c r="D57" s="487" t="s">
        <v>1189</v>
      </c>
      <c r="E57" s="518"/>
    </row>
    <row r="58" spans="1:5" ht="15.6">
      <c r="A58" s="252">
        <v>4</v>
      </c>
      <c r="B58" s="253" t="s">
        <v>732</v>
      </c>
      <c r="C58" s="449">
        <f>'II4'!D14</f>
        <v>3280</v>
      </c>
      <c r="D58" s="486" t="s">
        <v>618</v>
      </c>
      <c r="E58" s="518"/>
    </row>
    <row r="59" spans="1:5" ht="15.6">
      <c r="A59" s="441">
        <v>4.0999999999999996</v>
      </c>
      <c r="B59" s="440" t="s">
        <v>733</v>
      </c>
      <c r="C59" s="449">
        <f>'II4'!D11</f>
        <v>1600</v>
      </c>
      <c r="D59" s="485" t="s">
        <v>1190</v>
      </c>
      <c r="E59" s="518"/>
    </row>
    <row r="60" spans="1:5" ht="15.6">
      <c r="A60" s="441">
        <v>4.2</v>
      </c>
      <c r="B60" s="440" t="s">
        <v>734</v>
      </c>
      <c r="C60" s="449">
        <f>'II4'!D12</f>
        <v>960</v>
      </c>
      <c r="D60" s="485" t="s">
        <v>1191</v>
      </c>
      <c r="E60" s="518"/>
    </row>
    <row r="61" spans="1:5" ht="15.6">
      <c r="A61" s="441">
        <v>4.3</v>
      </c>
      <c r="B61" s="440" t="s">
        <v>735</v>
      </c>
      <c r="C61" s="449">
        <f>'II4'!D13</f>
        <v>720</v>
      </c>
      <c r="D61" s="485" t="s">
        <v>1192</v>
      </c>
      <c r="E61" s="519"/>
    </row>
    <row r="62" spans="1:5" ht="15.6">
      <c r="A62" s="252">
        <v>5</v>
      </c>
      <c r="B62" s="253" t="s">
        <v>813</v>
      </c>
      <c r="C62" s="449">
        <f>SUM(C63,C71,C76,C79)</f>
        <v>848</v>
      </c>
      <c r="D62" s="486" t="s">
        <v>618</v>
      </c>
      <c r="E62" s="254" t="s">
        <v>618</v>
      </c>
    </row>
    <row r="63" spans="1:5" ht="15.6">
      <c r="A63" s="252" t="s">
        <v>736</v>
      </c>
      <c r="B63" s="253" t="s">
        <v>1099</v>
      </c>
      <c r="C63" s="449">
        <f>SUM(C64:C70)</f>
        <v>425</v>
      </c>
      <c r="D63" s="486" t="s">
        <v>618</v>
      </c>
      <c r="E63" s="254" t="s">
        <v>618</v>
      </c>
    </row>
    <row r="64" spans="1:5" ht="95.25" customHeight="1">
      <c r="A64" s="255" t="s">
        <v>737</v>
      </c>
      <c r="B64" s="467" t="s">
        <v>1194</v>
      </c>
      <c r="C64" s="449">
        <f>total_arh1a_5</f>
        <v>190</v>
      </c>
      <c r="D64" s="488" t="s">
        <v>1195</v>
      </c>
      <c r="E64" s="256" t="s">
        <v>739</v>
      </c>
    </row>
    <row r="65" spans="1:5" ht="129.6">
      <c r="A65" s="255" t="s">
        <v>740</v>
      </c>
      <c r="B65" s="467" t="s">
        <v>1196</v>
      </c>
      <c r="C65" s="449">
        <f>II5.1.2!total_arh1a_5</f>
        <v>130</v>
      </c>
      <c r="D65" s="489" t="s">
        <v>1197</v>
      </c>
      <c r="E65" s="256" t="s">
        <v>739</v>
      </c>
    </row>
    <row r="66" spans="1:5" ht="57.6">
      <c r="A66" s="255" t="s">
        <v>741</v>
      </c>
      <c r="B66" s="467" t="s">
        <v>1198</v>
      </c>
      <c r="C66" s="449">
        <f>total_arh2a_5</f>
        <v>10</v>
      </c>
      <c r="D66" s="488" t="s">
        <v>1199</v>
      </c>
      <c r="E66" s="256" t="s">
        <v>739</v>
      </c>
    </row>
    <row r="67" spans="1:5" ht="43.2">
      <c r="A67" s="255" t="s">
        <v>742</v>
      </c>
      <c r="B67" s="467" t="s">
        <v>1200</v>
      </c>
      <c r="C67" s="449">
        <f>total_arh2b_5</f>
        <v>0</v>
      </c>
      <c r="D67" s="488" t="s">
        <v>1201</v>
      </c>
      <c r="E67" s="256" t="s">
        <v>739</v>
      </c>
    </row>
    <row r="68" spans="1:5" ht="100.8">
      <c r="A68" s="255" t="s">
        <v>743</v>
      </c>
      <c r="B68" s="467" t="s">
        <v>1202</v>
      </c>
      <c r="C68" s="449">
        <f>total_arh3a_5</f>
        <v>50</v>
      </c>
      <c r="D68" s="488" t="s">
        <v>1203</v>
      </c>
      <c r="E68" s="256" t="s">
        <v>739</v>
      </c>
    </row>
    <row r="69" spans="1:5" ht="72">
      <c r="A69" s="255" t="s">
        <v>744</v>
      </c>
      <c r="B69" s="467" t="s">
        <v>1204</v>
      </c>
      <c r="C69" s="449">
        <f>total_arh3b_5</f>
        <v>20</v>
      </c>
      <c r="D69" s="488" t="s">
        <v>1205</v>
      </c>
      <c r="E69" s="256" t="s">
        <v>739</v>
      </c>
    </row>
    <row r="70" spans="1:5" ht="57.6">
      <c r="A70" s="255" t="s">
        <v>745</v>
      </c>
      <c r="B70" s="467" t="s">
        <v>1225</v>
      </c>
      <c r="C70" s="449">
        <f>total_arh3c_5</f>
        <v>25</v>
      </c>
      <c r="D70" s="488" t="s">
        <v>1206</v>
      </c>
      <c r="E70" s="256" t="s">
        <v>739</v>
      </c>
    </row>
    <row r="71" spans="1:5" ht="15.6">
      <c r="A71" s="252" t="s">
        <v>746</v>
      </c>
      <c r="B71" s="253" t="s">
        <v>1102</v>
      </c>
      <c r="C71" s="449">
        <f>SUM(C72:C75)</f>
        <v>225</v>
      </c>
      <c r="D71" s="486" t="s">
        <v>618</v>
      </c>
      <c r="E71" s="254" t="s">
        <v>618</v>
      </c>
    </row>
    <row r="72" spans="1:5" ht="100.8">
      <c r="A72" s="255" t="s">
        <v>747</v>
      </c>
      <c r="B72" s="467" t="s">
        <v>1226</v>
      </c>
      <c r="C72" s="449">
        <f>'II5.2.1'!I9</f>
        <v>112.5</v>
      </c>
      <c r="D72" s="489" t="s">
        <v>1253</v>
      </c>
      <c r="E72" s="467" t="s">
        <v>1207</v>
      </c>
    </row>
    <row r="73" spans="1:5" ht="72">
      <c r="A73" s="255" t="s">
        <v>748</v>
      </c>
      <c r="B73" s="467" t="s">
        <v>1227</v>
      </c>
      <c r="C73" s="449">
        <f>'II5.2.2'!G9</f>
        <v>7.5</v>
      </c>
      <c r="D73" s="489" t="s">
        <v>1254</v>
      </c>
      <c r="E73" s="467" t="s">
        <v>1208</v>
      </c>
    </row>
    <row r="74" spans="1:5" ht="28.8">
      <c r="A74" s="257" t="s">
        <v>750</v>
      </c>
      <c r="B74" s="254" t="s">
        <v>783</v>
      </c>
      <c r="C74" s="449">
        <f>'II5.2.3'!D9</f>
        <v>60</v>
      </c>
      <c r="D74" s="486">
        <v>20</v>
      </c>
      <c r="E74" s="254" t="s">
        <v>716</v>
      </c>
    </row>
    <row r="75" spans="1:5" ht="72">
      <c r="A75" s="255" t="s">
        <v>751</v>
      </c>
      <c r="B75" s="467" t="s">
        <v>1228</v>
      </c>
      <c r="C75" s="449">
        <f>'II5.2.4'!G9</f>
        <v>45</v>
      </c>
      <c r="D75" s="489" t="s">
        <v>1247</v>
      </c>
      <c r="E75" s="256" t="s">
        <v>752</v>
      </c>
    </row>
    <row r="76" spans="1:5" ht="15.6">
      <c r="A76" s="252" t="s">
        <v>753</v>
      </c>
      <c r="B76" s="253" t="s">
        <v>1100</v>
      </c>
      <c r="C76" s="449">
        <f>'II5.3'!F9</f>
        <v>118</v>
      </c>
      <c r="D76" s="486" t="s">
        <v>618</v>
      </c>
      <c r="E76" s="254" t="s">
        <v>618</v>
      </c>
    </row>
    <row r="77" spans="1:5" ht="15.6">
      <c r="A77" s="441" t="s">
        <v>1209</v>
      </c>
      <c r="B77" s="440" t="s">
        <v>1210</v>
      </c>
      <c r="C77" s="449">
        <f>'II5.3'!I9</f>
        <v>110</v>
      </c>
      <c r="D77" s="486">
        <v>10</v>
      </c>
      <c r="E77" s="254" t="s">
        <v>749</v>
      </c>
    </row>
    <row r="78" spans="1:5" ht="15.6">
      <c r="A78" s="441" t="s">
        <v>1211</v>
      </c>
      <c r="B78" s="440" t="s">
        <v>1212</v>
      </c>
      <c r="C78" s="449">
        <f>'II5.3'!J9</f>
        <v>8</v>
      </c>
      <c r="D78" s="486">
        <v>8</v>
      </c>
      <c r="E78" s="254" t="s">
        <v>1213</v>
      </c>
    </row>
    <row r="79" spans="1:5" ht="15.6">
      <c r="A79" s="252" t="s">
        <v>755</v>
      </c>
      <c r="B79" s="253" t="s">
        <v>1101</v>
      </c>
      <c r="C79" s="449">
        <f>total_sport</f>
        <v>80</v>
      </c>
      <c r="D79" s="486" t="s">
        <v>618</v>
      </c>
      <c r="E79" s="264" t="s">
        <v>618</v>
      </c>
    </row>
    <row r="80" spans="1:5" ht="100.8">
      <c r="A80" s="441" t="s">
        <v>1214</v>
      </c>
      <c r="B80" s="440" t="s">
        <v>1229</v>
      </c>
      <c r="C80" s="449">
        <f>total_sport</f>
        <v>80</v>
      </c>
      <c r="D80" s="485" t="s">
        <v>1252</v>
      </c>
      <c r="E80" s="264"/>
    </row>
    <row r="81" spans="1:5" ht="15.6">
      <c r="A81" s="252">
        <v>6</v>
      </c>
      <c r="B81" s="253" t="s">
        <v>1008</v>
      </c>
      <c r="C81" s="449">
        <f>'II6'!E15</f>
        <v>510</v>
      </c>
      <c r="E81" s="254" t="s">
        <v>618</v>
      </c>
    </row>
    <row r="82" spans="1:5" s="500" customFormat="1" ht="15.6">
      <c r="A82" s="501" t="s">
        <v>1291</v>
      </c>
      <c r="B82" s="467" t="s">
        <v>756</v>
      </c>
      <c r="C82" s="449">
        <f>'II6'!E11</f>
        <v>200</v>
      </c>
      <c r="D82" s="486">
        <v>200</v>
      </c>
      <c r="E82" s="440"/>
    </row>
    <row r="83" spans="1:5" s="500" customFormat="1" ht="15.6">
      <c r="A83" s="469">
        <v>6.1</v>
      </c>
      <c r="B83" s="467" t="s">
        <v>1215</v>
      </c>
      <c r="C83" s="449">
        <f>'II6'!E12</f>
        <v>200</v>
      </c>
      <c r="D83" s="489" t="s">
        <v>1216</v>
      </c>
      <c r="E83" s="440"/>
    </row>
    <row r="84" spans="1:5" s="500" customFormat="1" ht="15.6">
      <c r="A84" s="469">
        <v>6.2</v>
      </c>
      <c r="B84" s="467" t="s">
        <v>1217</v>
      </c>
      <c r="C84" s="449">
        <f>'II6'!E13</f>
        <v>100</v>
      </c>
      <c r="D84" s="489" t="s">
        <v>1218</v>
      </c>
      <c r="E84" s="440"/>
    </row>
    <row r="85" spans="1:5" s="500" customFormat="1" ht="15.6">
      <c r="A85" s="469">
        <v>6.3</v>
      </c>
      <c r="B85" s="467" t="s">
        <v>757</v>
      </c>
      <c r="C85" s="449">
        <f>'II6'!E14</f>
        <v>10</v>
      </c>
      <c r="D85" s="489">
        <v>5</v>
      </c>
      <c r="E85" s="440" t="s">
        <v>758</v>
      </c>
    </row>
    <row r="86" spans="1:5" ht="15.6">
      <c r="A86" s="262">
        <v>7</v>
      </c>
      <c r="B86" s="263" t="s">
        <v>825</v>
      </c>
      <c r="C86" s="449">
        <f>'II7'!F11</f>
        <v>27</v>
      </c>
      <c r="D86" s="487" t="s">
        <v>618</v>
      </c>
      <c r="E86" s="254" t="s">
        <v>759</v>
      </c>
    </row>
    <row r="87" spans="1:5" s="500" customFormat="1" ht="15.6">
      <c r="A87" s="469"/>
      <c r="B87" s="467" t="s">
        <v>1244</v>
      </c>
      <c r="C87" s="449">
        <f>'II7'!H11</f>
        <v>20</v>
      </c>
      <c r="D87" s="489">
        <v>20</v>
      </c>
      <c r="E87" s="509" t="s">
        <v>1219</v>
      </c>
    </row>
    <row r="88" spans="1:5" s="500" customFormat="1" ht="15.6">
      <c r="A88" s="469"/>
      <c r="B88" s="467" t="s">
        <v>1245</v>
      </c>
      <c r="C88" s="449">
        <f>'II7'!I11</f>
        <v>5</v>
      </c>
      <c r="D88" s="489">
        <v>5</v>
      </c>
      <c r="E88" s="509"/>
    </row>
    <row r="89" spans="1:5" s="500" customFormat="1" ht="15.6">
      <c r="A89" s="469"/>
      <c r="B89" s="467" t="s">
        <v>1246</v>
      </c>
      <c r="C89" s="449">
        <f>'II7'!J11</f>
        <v>2</v>
      </c>
      <c r="D89" s="489">
        <v>2</v>
      </c>
      <c r="E89" s="508"/>
    </row>
    <row r="90" spans="1:5" ht="15.6">
      <c r="A90" s="262">
        <v>8</v>
      </c>
      <c r="B90" s="253" t="s">
        <v>760</v>
      </c>
      <c r="C90" s="449">
        <f>'II8'!E9</f>
        <v>65</v>
      </c>
      <c r="D90" s="486" t="s">
        <v>618</v>
      </c>
      <c r="E90" s="254" t="s">
        <v>618</v>
      </c>
    </row>
    <row r="91" spans="1:5" s="500" customFormat="1" ht="43.2">
      <c r="A91" s="469"/>
      <c r="B91" s="440" t="s">
        <v>1230</v>
      </c>
      <c r="C91" s="449">
        <f>'II8'!H9</f>
        <v>60</v>
      </c>
      <c r="D91" s="485" t="s">
        <v>1157</v>
      </c>
      <c r="E91" s="467" t="s">
        <v>1220</v>
      </c>
    </row>
    <row r="92" spans="1:5" s="500" customFormat="1" ht="43.2">
      <c r="A92" s="469"/>
      <c r="B92" s="440" t="s">
        <v>1231</v>
      </c>
      <c r="C92" s="449">
        <f>'II8'!I9</f>
        <v>5</v>
      </c>
      <c r="D92" s="485" t="s">
        <v>1248</v>
      </c>
      <c r="E92" s="467" t="s">
        <v>1221</v>
      </c>
    </row>
    <row r="93" spans="1:5" ht="15.6">
      <c r="A93" s="262">
        <v>9</v>
      </c>
      <c r="B93" s="253" t="s">
        <v>1029</v>
      </c>
      <c r="C93" s="449">
        <f>'II9'!F9</f>
        <v>109</v>
      </c>
      <c r="D93" s="486" t="s">
        <v>618</v>
      </c>
      <c r="E93" s="256" t="s">
        <v>749</v>
      </c>
    </row>
    <row r="94" spans="1:5" s="500" customFormat="1" ht="15.6">
      <c r="A94" s="469"/>
      <c r="B94" s="440" t="s">
        <v>1222</v>
      </c>
      <c r="C94" s="449"/>
      <c r="D94" s="485"/>
      <c r="E94" s="467"/>
    </row>
    <row r="95" spans="1:5" s="500" customFormat="1" ht="15.6">
      <c r="A95" s="469"/>
      <c r="B95" s="440" t="s">
        <v>1238</v>
      </c>
      <c r="C95" s="449">
        <f>'II9'!I9</f>
        <v>100</v>
      </c>
      <c r="D95" s="485">
        <v>10</v>
      </c>
      <c r="E95" s="507" t="s">
        <v>749</v>
      </c>
    </row>
    <row r="96" spans="1:5" s="500" customFormat="1" ht="15.6">
      <c r="A96" s="469"/>
      <c r="B96" s="440" t="s">
        <v>1239</v>
      </c>
      <c r="C96" s="449">
        <f>'II9'!J9</f>
        <v>0</v>
      </c>
      <c r="D96" s="485">
        <v>6</v>
      </c>
      <c r="E96" s="509"/>
    </row>
    <row r="97" spans="1:5" s="500" customFormat="1" ht="15.6">
      <c r="A97" s="469"/>
      <c r="B97" s="440" t="s">
        <v>1240</v>
      </c>
      <c r="C97" s="449">
        <f>'II9'!K9</f>
        <v>4</v>
      </c>
      <c r="D97" s="485">
        <v>4</v>
      </c>
      <c r="E97" s="508"/>
    </row>
    <row r="98" spans="1:5" s="500" customFormat="1" ht="15.6">
      <c r="A98" s="469"/>
      <c r="B98" s="440" t="s">
        <v>1223</v>
      </c>
      <c r="C98" s="449"/>
      <c r="D98" s="485"/>
      <c r="E98" s="467"/>
    </row>
    <row r="99" spans="1:5" s="500" customFormat="1" ht="15.6">
      <c r="A99" s="469"/>
      <c r="B99" s="440" t="s">
        <v>1241</v>
      </c>
      <c r="C99" s="449">
        <f>'II9'!L9</f>
        <v>5</v>
      </c>
      <c r="D99" s="485">
        <v>5</v>
      </c>
      <c r="E99" s="507" t="s">
        <v>749</v>
      </c>
    </row>
    <row r="100" spans="1:5" s="500" customFormat="1" ht="15.6">
      <c r="A100" s="469"/>
      <c r="B100" s="440" t="s">
        <v>1242</v>
      </c>
      <c r="C100" s="449">
        <f>'II9'!M9</f>
        <v>0</v>
      </c>
      <c r="D100" s="485">
        <v>3</v>
      </c>
      <c r="E100" s="509"/>
    </row>
    <row r="101" spans="1:5" s="500" customFormat="1" ht="15.6">
      <c r="A101" s="469"/>
      <c r="B101" s="440" t="s">
        <v>1243</v>
      </c>
      <c r="C101" s="449">
        <f>'II9'!N9</f>
        <v>0</v>
      </c>
      <c r="D101" s="485">
        <v>2</v>
      </c>
      <c r="E101" s="508"/>
    </row>
    <row r="102" spans="1:5" ht="15.6">
      <c r="A102" s="262">
        <v>10</v>
      </c>
      <c r="B102" s="253" t="s">
        <v>814</v>
      </c>
      <c r="C102" s="449">
        <f>'II10'!E9</f>
        <v>600</v>
      </c>
      <c r="D102" s="486" t="s">
        <v>618</v>
      </c>
      <c r="E102" s="254" t="s">
        <v>618</v>
      </c>
    </row>
    <row r="103" spans="1:5" s="500" customFormat="1" ht="86.4">
      <c r="A103" s="469"/>
      <c r="B103" s="467" t="s">
        <v>1232</v>
      </c>
      <c r="C103" s="449">
        <f>'II10'!H9</f>
        <v>400</v>
      </c>
      <c r="D103" s="489" t="s">
        <v>1251</v>
      </c>
      <c r="E103" s="467" t="s">
        <v>1221</v>
      </c>
    </row>
    <row r="104" spans="1:5" s="500" customFormat="1" ht="115.2">
      <c r="A104" s="469"/>
      <c r="B104" s="467" t="s">
        <v>1233</v>
      </c>
      <c r="C104" s="449">
        <f>'II10'!I9</f>
        <v>200</v>
      </c>
      <c r="D104" s="489" t="s">
        <v>1250</v>
      </c>
      <c r="E104" s="467" t="s">
        <v>1221</v>
      </c>
    </row>
    <row r="105" spans="1:5" s="500" customFormat="1" ht="96" customHeight="1">
      <c r="A105" s="469"/>
      <c r="B105" s="467" t="s">
        <v>1234</v>
      </c>
      <c r="C105" s="449">
        <f>'II10'!J9</f>
        <v>0</v>
      </c>
      <c r="D105" s="489" t="s">
        <v>1249</v>
      </c>
      <c r="E105" s="467" t="s">
        <v>1224</v>
      </c>
    </row>
    <row r="106" spans="1:5" ht="43.2">
      <c r="A106" s="262">
        <v>11</v>
      </c>
      <c r="B106" s="263" t="s">
        <v>1237</v>
      </c>
      <c r="C106" s="449">
        <f>'II11'!E9</f>
        <v>250</v>
      </c>
      <c r="D106" s="489" t="s">
        <v>1255</v>
      </c>
      <c r="E106" s="256" t="s">
        <v>761</v>
      </c>
    </row>
    <row r="107" spans="1:5" ht="15.6">
      <c r="A107" s="262">
        <v>12</v>
      </c>
      <c r="B107" s="253" t="s">
        <v>762</v>
      </c>
      <c r="C107" s="449">
        <f>'II12'!E9</f>
        <v>25</v>
      </c>
      <c r="D107" s="486" t="s">
        <v>618</v>
      </c>
      <c r="E107" s="254" t="s">
        <v>618</v>
      </c>
    </row>
    <row r="108" spans="1:5" s="500" customFormat="1" ht="15.6">
      <c r="A108" s="469"/>
      <c r="B108" s="440" t="s">
        <v>1235</v>
      </c>
      <c r="C108" s="449">
        <f>'II12'!I9</f>
        <v>20</v>
      </c>
      <c r="D108" s="485">
        <v>10</v>
      </c>
      <c r="E108" s="507" t="s">
        <v>758</v>
      </c>
    </row>
    <row r="109" spans="1:5" s="500" customFormat="1" ht="15.6">
      <c r="A109" s="469"/>
      <c r="B109" s="440" t="s">
        <v>1236</v>
      </c>
      <c r="C109" s="449">
        <f>'II12'!H9</f>
        <v>5</v>
      </c>
      <c r="D109" s="485">
        <v>5</v>
      </c>
      <c r="E109" s="508"/>
    </row>
    <row r="110" spans="1:5" ht="15.6">
      <c r="A110" s="252">
        <v>13</v>
      </c>
      <c r="B110" s="253" t="s">
        <v>763</v>
      </c>
      <c r="C110" s="449">
        <f>'II13'!D9</f>
        <v>30</v>
      </c>
      <c r="D110" s="486">
        <v>10</v>
      </c>
      <c r="E110" s="254" t="s">
        <v>758</v>
      </c>
    </row>
    <row r="111" spans="1:5">
      <c r="A111" s="265" t="s">
        <v>618</v>
      </c>
      <c r="B111" s="266" t="s">
        <v>764</v>
      </c>
      <c r="C111" s="460" t="s">
        <v>720</v>
      </c>
      <c r="D111" s="490" t="s">
        <v>618</v>
      </c>
      <c r="E111" s="267" t="s">
        <v>618</v>
      </c>
    </row>
    <row r="112" spans="1:5">
      <c r="A112" s="268"/>
      <c r="B112" s="269" t="s">
        <v>618</v>
      </c>
      <c r="C112" s="461" t="s">
        <v>721</v>
      </c>
      <c r="D112" s="491"/>
      <c r="E112" s="270"/>
    </row>
    <row r="113" spans="1:5">
      <c r="A113" s="268"/>
      <c r="B113" s="269" t="s">
        <v>722</v>
      </c>
      <c r="C113" s="461" t="s">
        <v>723</v>
      </c>
      <c r="D113" s="491"/>
      <c r="E113" s="270"/>
    </row>
    <row r="114" spans="1:5">
      <c r="A114" s="271"/>
      <c r="B114" s="272"/>
      <c r="C114" s="462" t="s">
        <v>724</v>
      </c>
      <c r="D114" s="492"/>
      <c r="E114" s="272"/>
    </row>
    <row r="115" spans="1:5" ht="15.6">
      <c r="A115" s="227" t="s">
        <v>618</v>
      </c>
      <c r="B115" s="228" t="s">
        <v>725</v>
      </c>
      <c r="C115" s="450">
        <f>SUM(C38,C45,C54,C58,C62,C81,C86,C90,C93,C102,C106,C107,C110,)</f>
        <v>9270.3906815250612</v>
      </c>
      <c r="D115" s="480" t="s">
        <v>618</v>
      </c>
      <c r="E115" s="251"/>
    </row>
    <row r="117" spans="1:5" ht="16.2">
      <c r="A117" s="273" t="s">
        <v>618</v>
      </c>
      <c r="B117" s="274" t="s">
        <v>765</v>
      </c>
      <c r="C117" s="451"/>
      <c r="D117" s="493" t="s">
        <v>618</v>
      </c>
      <c r="E117" s="275" t="s">
        <v>618</v>
      </c>
    </row>
    <row r="118" spans="1:5" ht="30" customHeight="1">
      <c r="A118" s="252">
        <v>1</v>
      </c>
      <c r="B118" s="276" t="s">
        <v>815</v>
      </c>
      <c r="C118" s="446">
        <f>III.1!F11</f>
        <v>17</v>
      </c>
      <c r="D118" s="494"/>
      <c r="E118" s="440"/>
    </row>
    <row r="119" spans="1:5" s="500" customFormat="1" ht="30" customHeight="1">
      <c r="A119" s="469">
        <v>1.1000000000000001</v>
      </c>
      <c r="B119" s="489" t="s">
        <v>1257</v>
      </c>
      <c r="C119" s="446">
        <f>III.1!J11</f>
        <v>5</v>
      </c>
      <c r="D119" s="489">
        <v>5</v>
      </c>
      <c r="E119" s="507" t="s">
        <v>1256</v>
      </c>
    </row>
    <row r="120" spans="1:5" s="500" customFormat="1" ht="57.6">
      <c r="A120" s="469">
        <v>1.2</v>
      </c>
      <c r="B120" s="489" t="s">
        <v>1258</v>
      </c>
      <c r="C120" s="446">
        <f>III.1!K11</f>
        <v>10</v>
      </c>
      <c r="D120" s="489">
        <v>10</v>
      </c>
      <c r="E120" s="509"/>
    </row>
    <row r="121" spans="1:5" s="500" customFormat="1" ht="57.6">
      <c r="A121" s="469">
        <v>1.3</v>
      </c>
      <c r="B121" s="489" t="s">
        <v>1259</v>
      </c>
      <c r="C121" s="446">
        <f>III.1!L11</f>
        <v>2</v>
      </c>
      <c r="D121" s="489">
        <v>2</v>
      </c>
      <c r="E121" s="508"/>
    </row>
    <row r="122" spans="1:5" ht="57.6">
      <c r="A122" s="262">
        <v>2</v>
      </c>
      <c r="B122" s="263" t="s">
        <v>1289</v>
      </c>
      <c r="C122" s="446">
        <f>III.2!F11</f>
        <v>75</v>
      </c>
      <c r="D122" s="489" t="s">
        <v>1290</v>
      </c>
      <c r="E122" s="467" t="s">
        <v>1260</v>
      </c>
    </row>
    <row r="123" spans="1:5" ht="15.6">
      <c r="A123" s="252">
        <v>3</v>
      </c>
      <c r="B123" s="253" t="s">
        <v>816</v>
      </c>
      <c r="C123" s="446">
        <f>III.3!D11</f>
        <v>150</v>
      </c>
      <c r="D123" s="486">
        <v>50</v>
      </c>
      <c r="E123" s="254" t="s">
        <v>716</v>
      </c>
    </row>
    <row r="124" spans="1:5" ht="43.2">
      <c r="A124" s="262">
        <v>4</v>
      </c>
      <c r="B124" s="263" t="s">
        <v>1288</v>
      </c>
      <c r="C124" s="446">
        <f>III.4!E11</f>
        <v>15</v>
      </c>
      <c r="D124" s="489" t="s">
        <v>1286</v>
      </c>
      <c r="E124" s="256" t="s">
        <v>716</v>
      </c>
    </row>
    <row r="125" spans="1:5" ht="57.6">
      <c r="A125" s="262">
        <v>5</v>
      </c>
      <c r="B125" s="263" t="s">
        <v>1287</v>
      </c>
      <c r="C125" s="446">
        <f>III.5!E11</f>
        <v>25</v>
      </c>
      <c r="D125" s="489" t="s">
        <v>1285</v>
      </c>
      <c r="E125" s="256" t="s">
        <v>758</v>
      </c>
    </row>
    <row r="126" spans="1:5" ht="15.6">
      <c r="A126" s="262">
        <v>6</v>
      </c>
      <c r="B126" s="253" t="s">
        <v>767</v>
      </c>
      <c r="C126" s="446">
        <f>III.6!F11</f>
        <v>240</v>
      </c>
      <c r="D126" s="486" t="s">
        <v>618</v>
      </c>
      <c r="E126" s="254" t="s">
        <v>618</v>
      </c>
    </row>
    <row r="127" spans="1:5" s="500" customFormat="1" ht="15.6">
      <c r="A127" s="469"/>
      <c r="B127" s="440" t="s">
        <v>1274</v>
      </c>
      <c r="C127" s="446">
        <f>III.6!J11</f>
        <v>120</v>
      </c>
      <c r="D127" s="485">
        <v>120</v>
      </c>
      <c r="E127" s="507" t="s">
        <v>1261</v>
      </c>
    </row>
    <row r="128" spans="1:5" s="500" customFormat="1" ht="15.6">
      <c r="A128" s="469"/>
      <c r="B128" s="440" t="s">
        <v>1275</v>
      </c>
      <c r="C128" s="446">
        <f>III.6!K11</f>
        <v>60</v>
      </c>
      <c r="D128" s="485">
        <v>60</v>
      </c>
      <c r="E128" s="509"/>
    </row>
    <row r="129" spans="1:5" s="500" customFormat="1" ht="15.6">
      <c r="A129" s="469"/>
      <c r="B129" s="440" t="s">
        <v>1276</v>
      </c>
      <c r="C129" s="446">
        <f>III.6!L11</f>
        <v>40</v>
      </c>
      <c r="D129" s="485">
        <v>40</v>
      </c>
      <c r="E129" s="509"/>
    </row>
    <row r="130" spans="1:5" s="500" customFormat="1" ht="15.6">
      <c r="A130" s="469"/>
      <c r="B130" s="440" t="s">
        <v>1277</v>
      </c>
      <c r="C130" s="446">
        <f>III.6!M11</f>
        <v>20</v>
      </c>
      <c r="D130" s="485">
        <v>20</v>
      </c>
      <c r="E130" s="508"/>
    </row>
    <row r="131" spans="1:5" ht="15.6">
      <c r="A131" s="262">
        <v>7</v>
      </c>
      <c r="B131" s="253" t="s">
        <v>768</v>
      </c>
      <c r="C131" s="446">
        <f>III.7!E11</f>
        <v>300</v>
      </c>
      <c r="D131" s="486" t="s">
        <v>618</v>
      </c>
      <c r="E131" s="254" t="s">
        <v>618</v>
      </c>
    </row>
    <row r="132" spans="1:5" s="500" customFormat="1" ht="15.6">
      <c r="A132" s="469"/>
      <c r="B132" s="440" t="s">
        <v>1274</v>
      </c>
      <c r="C132" s="446">
        <f>III.7!F11</f>
        <v>200</v>
      </c>
      <c r="D132" s="485">
        <v>200</v>
      </c>
      <c r="E132" s="440" t="s">
        <v>766</v>
      </c>
    </row>
    <row r="133" spans="1:5" s="500" customFormat="1" ht="15.6">
      <c r="A133" s="469"/>
      <c r="B133" s="440" t="s">
        <v>1278</v>
      </c>
      <c r="C133" s="446">
        <f>III.7!G11</f>
        <v>100</v>
      </c>
      <c r="D133" s="485">
        <v>50</v>
      </c>
      <c r="E133" s="440" t="s">
        <v>1262</v>
      </c>
    </row>
    <row r="134" spans="1:5" ht="15.6">
      <c r="A134" s="262">
        <v>8</v>
      </c>
      <c r="B134" s="253" t="s">
        <v>857</v>
      </c>
      <c r="C134" s="446">
        <f>III.8!F11</f>
        <v>58</v>
      </c>
      <c r="D134" s="486" t="s">
        <v>618</v>
      </c>
      <c r="E134" s="254" t="s">
        <v>618</v>
      </c>
    </row>
    <row r="135" spans="1:5" s="500" customFormat="1" ht="15.6">
      <c r="A135" s="469"/>
      <c r="B135" s="440" t="s">
        <v>769</v>
      </c>
      <c r="C135" s="446"/>
      <c r="D135" s="485"/>
      <c r="E135" s="440"/>
    </row>
    <row r="136" spans="1:5" s="500" customFormat="1" ht="15.6">
      <c r="A136" s="469"/>
      <c r="B136" s="440" t="s">
        <v>1279</v>
      </c>
      <c r="C136" s="446">
        <f>III.8!J11</f>
        <v>50</v>
      </c>
      <c r="D136" s="485">
        <v>50</v>
      </c>
      <c r="E136" s="507" t="s">
        <v>1264</v>
      </c>
    </row>
    <row r="137" spans="1:5" s="500" customFormat="1" ht="15.6">
      <c r="A137" s="469"/>
      <c r="B137" s="440" t="s">
        <v>1280</v>
      </c>
      <c r="C137" s="446">
        <f>III.8!M11</f>
        <v>0</v>
      </c>
      <c r="D137" s="485">
        <v>20</v>
      </c>
      <c r="E137" s="508"/>
    </row>
    <row r="138" spans="1:5" s="500" customFormat="1" ht="15.6">
      <c r="A138" s="469"/>
      <c r="B138" s="440" t="s">
        <v>770</v>
      </c>
      <c r="C138" s="446"/>
      <c r="D138" s="485"/>
      <c r="E138" s="485"/>
    </row>
    <row r="139" spans="1:5" s="500" customFormat="1" ht="15.6">
      <c r="A139" s="469"/>
      <c r="B139" s="440" t="s">
        <v>1279</v>
      </c>
      <c r="C139" s="446">
        <f>III.8!K11</f>
        <v>5</v>
      </c>
      <c r="D139" s="485">
        <v>5</v>
      </c>
      <c r="E139" s="507" t="s">
        <v>1264</v>
      </c>
    </row>
    <row r="140" spans="1:5" s="500" customFormat="1" ht="15.6">
      <c r="A140" s="469"/>
      <c r="B140" s="440" t="s">
        <v>1280</v>
      </c>
      <c r="C140" s="446">
        <f>III.8!N11</f>
        <v>0</v>
      </c>
      <c r="D140" s="485">
        <v>2</v>
      </c>
      <c r="E140" s="508"/>
    </row>
    <row r="141" spans="1:5" s="500" customFormat="1" ht="15.6">
      <c r="A141" s="469"/>
      <c r="B141" s="440" t="s">
        <v>1263</v>
      </c>
      <c r="C141" s="446">
        <f>III.8!L11+III.8!O11</f>
        <v>3</v>
      </c>
      <c r="D141" s="485">
        <v>3</v>
      </c>
      <c r="E141" s="440" t="s">
        <v>1265</v>
      </c>
    </row>
    <row r="142" spans="1:5" ht="15.6">
      <c r="A142" s="262">
        <v>9</v>
      </c>
      <c r="B142" s="253" t="s">
        <v>1147</v>
      </c>
      <c r="C142" s="446">
        <f>III.9!E11</f>
        <v>25</v>
      </c>
      <c r="D142" s="486" t="s">
        <v>618</v>
      </c>
      <c r="E142" s="254" t="s">
        <v>618</v>
      </c>
    </row>
    <row r="143" spans="1:5" s="500" customFormat="1" ht="15.6">
      <c r="A143" s="469"/>
      <c r="B143" s="440" t="s">
        <v>1281</v>
      </c>
      <c r="C143" s="446">
        <f>III.9!I11</f>
        <v>15</v>
      </c>
      <c r="D143" s="485">
        <v>15</v>
      </c>
      <c r="E143" s="507" t="s">
        <v>1266</v>
      </c>
    </row>
    <row r="144" spans="1:5" s="500" customFormat="1" ht="15.6">
      <c r="A144" s="469"/>
      <c r="B144" s="440" t="s">
        <v>1282</v>
      </c>
      <c r="C144" s="446">
        <f>III.9!J11</f>
        <v>10</v>
      </c>
      <c r="D144" s="485">
        <v>10</v>
      </c>
      <c r="E144" s="508"/>
    </row>
    <row r="145" spans="1:5" ht="15.6">
      <c r="A145" s="252">
        <v>10</v>
      </c>
      <c r="B145" s="253" t="s">
        <v>772</v>
      </c>
      <c r="C145" s="446">
        <f>III.10!D11</f>
        <v>300</v>
      </c>
      <c r="D145" s="486">
        <v>100</v>
      </c>
      <c r="E145" s="254" t="s">
        <v>773</v>
      </c>
    </row>
    <row r="146" spans="1:5" ht="15.6">
      <c r="A146" s="252">
        <v>11</v>
      </c>
      <c r="B146" s="253" t="s">
        <v>817</v>
      </c>
      <c r="C146" s="446">
        <f>III.11!D11</f>
        <v>120</v>
      </c>
      <c r="D146" s="486">
        <v>40</v>
      </c>
      <c r="E146" s="254" t="s">
        <v>773</v>
      </c>
    </row>
    <row r="147" spans="1:5" ht="86.4">
      <c r="A147" s="262">
        <v>12</v>
      </c>
      <c r="B147" s="263" t="s">
        <v>1272</v>
      </c>
      <c r="C147" s="446">
        <f>III.12!D11</f>
        <v>70</v>
      </c>
      <c r="D147" s="489" t="s">
        <v>1284</v>
      </c>
      <c r="E147" s="256" t="s">
        <v>766</v>
      </c>
    </row>
    <row r="148" spans="1:5" ht="57.6">
      <c r="A148" s="262">
        <v>13</v>
      </c>
      <c r="B148" s="263" t="s">
        <v>1273</v>
      </c>
      <c r="C148" s="446">
        <f>III.13!E11</f>
        <v>105</v>
      </c>
      <c r="D148" s="489" t="s">
        <v>1283</v>
      </c>
      <c r="E148" s="256" t="s">
        <v>766</v>
      </c>
    </row>
    <row r="149" spans="1:5" ht="28.8">
      <c r="A149" s="252">
        <v>14</v>
      </c>
      <c r="B149" s="253" t="s">
        <v>774</v>
      </c>
      <c r="C149" s="446">
        <f>III.14!D11</f>
        <v>150</v>
      </c>
      <c r="D149" s="486">
        <v>50</v>
      </c>
      <c r="E149" s="254" t="s">
        <v>775</v>
      </c>
    </row>
    <row r="150" spans="1:5" ht="28.8">
      <c r="A150" s="252">
        <v>15</v>
      </c>
      <c r="B150" s="253" t="s">
        <v>784</v>
      </c>
      <c r="C150" s="446">
        <f>III.15!E11</f>
        <v>3689.2178000000004</v>
      </c>
      <c r="D150" s="486" t="s">
        <v>785</v>
      </c>
      <c r="E150" s="254" t="s">
        <v>786</v>
      </c>
    </row>
    <row r="151" spans="1:5" ht="28.8">
      <c r="A151" s="252">
        <v>16</v>
      </c>
      <c r="B151" s="253" t="s">
        <v>818</v>
      </c>
      <c r="C151" s="446">
        <f>III.16!D11</f>
        <v>30</v>
      </c>
      <c r="D151" s="486">
        <v>10</v>
      </c>
      <c r="E151" s="254" t="s">
        <v>775</v>
      </c>
    </row>
    <row r="152" spans="1:5">
      <c r="A152" s="265" t="s">
        <v>618</v>
      </c>
      <c r="B152" s="266" t="s">
        <v>776</v>
      </c>
      <c r="C152" s="458" t="s">
        <v>1123</v>
      </c>
      <c r="D152" s="490" t="s">
        <v>618</v>
      </c>
      <c r="E152" s="267" t="s">
        <v>618</v>
      </c>
    </row>
    <row r="153" spans="1:5">
      <c r="A153" s="268"/>
      <c r="B153" s="269" t="s">
        <v>618</v>
      </c>
      <c r="C153" s="458" t="s">
        <v>1124</v>
      </c>
      <c r="D153" s="491"/>
      <c r="E153" s="270"/>
    </row>
    <row r="154" spans="1:5">
      <c r="A154" s="268"/>
      <c r="B154" s="415" t="s">
        <v>1127</v>
      </c>
      <c r="C154" s="458" t="s">
        <v>1125</v>
      </c>
      <c r="D154" s="491"/>
      <c r="E154" s="270"/>
    </row>
    <row r="155" spans="1:5">
      <c r="A155" s="271"/>
      <c r="B155" s="272"/>
      <c r="C155" s="458" t="s">
        <v>1126</v>
      </c>
      <c r="D155" s="492"/>
      <c r="E155" s="272"/>
    </row>
    <row r="156" spans="1:5" ht="16.2">
      <c r="A156" s="273" t="s">
        <v>618</v>
      </c>
      <c r="B156" s="274" t="s">
        <v>765</v>
      </c>
      <c r="C156" s="452">
        <f>SUM(C151,C150,C149,C148,C147,C146,C145,C142,C134,C131,C126,C125,C124,C122,C123,C118)</f>
        <v>5369.2178000000004</v>
      </c>
      <c r="D156" s="493" t="s">
        <v>618</v>
      </c>
      <c r="E156" s="275" t="s">
        <v>618</v>
      </c>
    </row>
    <row r="157" spans="1:5">
      <c r="A157" s="277" t="s">
        <v>618</v>
      </c>
      <c r="B157" s="278" t="s">
        <v>618</v>
      </c>
      <c r="C157" s="453" t="s">
        <v>618</v>
      </c>
      <c r="D157" s="495" t="s">
        <v>618</v>
      </c>
      <c r="E157" s="279" t="s">
        <v>618</v>
      </c>
    </row>
    <row r="158" spans="1:5">
      <c r="A158" s="280" t="s">
        <v>618</v>
      </c>
      <c r="B158" s="281" t="s">
        <v>777</v>
      </c>
      <c r="C158" s="463" t="s">
        <v>778</v>
      </c>
      <c r="D158" s="496" t="s">
        <v>618</v>
      </c>
      <c r="E158" s="282" t="s">
        <v>779</v>
      </c>
    </row>
    <row r="159" spans="1:5">
      <c r="A159" s="283"/>
      <c r="B159" s="284"/>
      <c r="C159" s="464" t="s">
        <v>780</v>
      </c>
      <c r="D159" s="497"/>
      <c r="E159" s="284"/>
    </row>
    <row r="160" spans="1:5">
      <c r="A160" s="283"/>
      <c r="B160" s="284"/>
      <c r="C160" s="464" t="s">
        <v>781</v>
      </c>
      <c r="D160" s="497"/>
      <c r="E160" s="284"/>
    </row>
    <row r="161" spans="1:5">
      <c r="A161" s="285"/>
      <c r="B161" s="286"/>
      <c r="C161" s="465" t="s">
        <v>782</v>
      </c>
      <c r="D161" s="498"/>
      <c r="E161" s="286"/>
    </row>
    <row r="162" spans="1:5" ht="16.2">
      <c r="A162" s="273" t="s">
        <v>618</v>
      </c>
      <c r="B162" s="274" t="s">
        <v>1054</v>
      </c>
      <c r="C162" s="452">
        <f>C156+C115+C35</f>
        <v>18482.108481525062</v>
      </c>
      <c r="D162" s="493" t="s">
        <v>618</v>
      </c>
      <c r="E162" s="275" t="s">
        <v>618</v>
      </c>
    </row>
    <row r="164" spans="1:5">
      <c r="B164" s="231" t="s">
        <v>1133</v>
      </c>
      <c r="C164" s="454" t="s">
        <v>1133</v>
      </c>
    </row>
    <row r="165" spans="1:5">
      <c r="C165" s="455"/>
    </row>
    <row r="166" spans="1:5">
      <c r="C166" s="454" t="s">
        <v>1133</v>
      </c>
    </row>
  </sheetData>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E9" sqref="E9"/>
    </sheetView>
  </sheetViews>
  <sheetFormatPr defaultColWidth="9.109375" defaultRowHeight="15.6"/>
  <cols>
    <col min="1" max="1" width="5.6640625" style="64" customWidth="1"/>
    <col min="2" max="2" width="32" style="316" customWidth="1"/>
    <col min="3" max="3" width="9.6640625" style="64" customWidth="1"/>
    <col min="4" max="4" width="23.5546875" style="64" bestFit="1" customWidth="1"/>
    <col min="5" max="5" width="13.6640625" style="64" customWidth="1"/>
    <col min="6" max="16384" width="9.109375" style="64"/>
  </cols>
  <sheetData>
    <row r="1" spans="1:5" s="60" customFormat="1">
      <c r="A1" s="59" t="s">
        <v>483</v>
      </c>
      <c r="B1" s="393"/>
      <c r="D1" s="61"/>
      <c r="E1" s="61"/>
    </row>
    <row r="2" spans="1:5" s="60" customFormat="1">
      <c r="A2" s="586" t="s">
        <v>450</v>
      </c>
      <c r="B2" s="586"/>
      <c r="D2" s="61"/>
      <c r="E2" s="61"/>
    </row>
    <row r="3" spans="1:5">
      <c r="A3" s="587" t="s">
        <v>936</v>
      </c>
      <c r="B3" s="587"/>
      <c r="C3" s="587"/>
      <c r="D3" s="587"/>
      <c r="E3" s="587"/>
    </row>
    <row r="4" spans="1:5" ht="36" customHeight="1">
      <c r="A4" s="536" t="s">
        <v>972</v>
      </c>
      <c r="B4" s="536"/>
      <c r="C4" s="536"/>
      <c r="D4" s="536"/>
      <c r="E4" s="536"/>
    </row>
    <row r="6" spans="1:5" s="60" customFormat="1" ht="13.5" customHeight="1">
      <c r="A6" s="64"/>
      <c r="B6" s="316"/>
      <c r="C6" s="82"/>
      <c r="D6" s="64"/>
      <c r="E6" s="347" t="str">
        <f>CONCATENATE(functie," ",nume_candidat)</f>
        <v>Asistent Popescu Ion</v>
      </c>
    </row>
    <row r="7" spans="1:5" ht="15" customHeight="1">
      <c r="A7" s="527" t="s">
        <v>338</v>
      </c>
      <c r="B7" s="527" t="s">
        <v>1077</v>
      </c>
      <c r="C7" s="527" t="s">
        <v>2</v>
      </c>
      <c r="D7" s="527" t="s">
        <v>460</v>
      </c>
      <c r="E7" s="528" t="s">
        <v>544</v>
      </c>
    </row>
    <row r="8" spans="1:5" ht="54" customHeight="1">
      <c r="A8" s="527"/>
      <c r="B8" s="527"/>
      <c r="C8" s="527"/>
      <c r="D8" s="527"/>
      <c r="E8" s="529"/>
    </row>
    <row r="9" spans="1:5">
      <c r="A9" s="88"/>
      <c r="B9" s="65"/>
      <c r="C9" s="162"/>
      <c r="D9" s="74"/>
      <c r="E9" s="148">
        <f>SUMIF(E10:E1010,"&gt;0")</f>
        <v>10</v>
      </c>
    </row>
    <row r="10" spans="1:5">
      <c r="A10" s="5" t="s">
        <v>40</v>
      </c>
      <c r="B10" s="6" t="s">
        <v>973</v>
      </c>
      <c r="C10" s="6">
        <v>2017</v>
      </c>
      <c r="D10" s="74" t="s">
        <v>472</v>
      </c>
      <c r="E10" s="356">
        <f t="shared" ref="E10:E73" si="0">IF(OR(,$B10="",$C10="",$C10&lt;an_initial,$C10&gt;an_final,),"",
(30*(D10="expoziție internațională")+20*(D10="expoziție națională")+10*(D10="expoziție locală"))
)</f>
        <v>10</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63</v>
      </c>
      <c r="B14" s="380"/>
      <c r="C14" s="218"/>
      <c r="D14" s="74"/>
      <c r="E14" s="356" t="str">
        <f t="shared" si="0"/>
        <v/>
      </c>
    </row>
    <row r="15" spans="1:5">
      <c r="A15" s="5" t="s">
        <v>64</v>
      </c>
      <c r="B15" s="380"/>
      <c r="C15" s="218"/>
      <c r="D15" s="74"/>
      <c r="E15" s="356" t="str">
        <f t="shared" si="0"/>
        <v/>
      </c>
    </row>
    <row r="16" spans="1:5">
      <c r="A16" s="5" t="s">
        <v>65</v>
      </c>
      <c r="B16" s="6"/>
      <c r="C16" s="217"/>
      <c r="D16" s="74"/>
      <c r="E16" s="356" t="str">
        <f t="shared" si="0"/>
        <v/>
      </c>
    </row>
    <row r="17" spans="1:5">
      <c r="A17" s="5" t="s">
        <v>66</v>
      </c>
      <c r="B17" s="380"/>
      <c r="C17" s="218"/>
      <c r="D17" s="74"/>
      <c r="E17" s="356" t="str">
        <f t="shared" si="0"/>
        <v/>
      </c>
    </row>
    <row r="18" spans="1:5">
      <c r="A18" s="5" t="s">
        <v>67</v>
      </c>
      <c r="B18" s="380"/>
      <c r="C18" s="218"/>
      <c r="D18" s="74"/>
      <c r="E18" s="356" t="str">
        <f t="shared" si="0"/>
        <v/>
      </c>
    </row>
    <row r="19" spans="1:5">
      <c r="A19" s="5" t="s">
        <v>68</v>
      </c>
      <c r="B19" s="6"/>
      <c r="C19" s="218"/>
      <c r="D19" s="74"/>
      <c r="E19" s="356" t="str">
        <f t="shared" si="0"/>
        <v/>
      </c>
    </row>
    <row r="20" spans="1:5">
      <c r="A20" s="5" t="s">
        <v>69</v>
      </c>
      <c r="B20" s="6"/>
      <c r="C20" s="218"/>
      <c r="D20" s="74"/>
      <c r="E20" s="356" t="str">
        <f t="shared" si="0"/>
        <v/>
      </c>
    </row>
    <row r="21" spans="1:5">
      <c r="A21" s="5" t="s">
        <v>70</v>
      </c>
      <c r="B21" s="6"/>
      <c r="C21" s="217"/>
      <c r="D21" s="74"/>
      <c r="E21" s="356" t="str">
        <f t="shared" si="0"/>
        <v/>
      </c>
    </row>
    <row r="22" spans="1:5">
      <c r="A22" s="5" t="s">
        <v>71</v>
      </c>
      <c r="B22" s="6"/>
      <c r="C22" s="217"/>
      <c r="D22" s="74"/>
      <c r="E22" s="356" t="str">
        <f t="shared" si="0"/>
        <v/>
      </c>
    </row>
    <row r="23" spans="1:5">
      <c r="A23" s="5" t="s">
        <v>72</v>
      </c>
      <c r="B23" s="6"/>
      <c r="C23" s="217"/>
      <c r="D23" s="74"/>
      <c r="E23" s="356" t="str">
        <f t="shared" si="0"/>
        <v/>
      </c>
    </row>
    <row r="24" spans="1:5">
      <c r="A24" s="5" t="s">
        <v>73</v>
      </c>
      <c r="B24" s="6"/>
      <c r="C24" s="217"/>
      <c r="D24" s="74"/>
      <c r="E24" s="356" t="str">
        <f t="shared" si="0"/>
        <v/>
      </c>
    </row>
    <row r="25" spans="1:5">
      <c r="A25" s="5" t="s">
        <v>74</v>
      </c>
      <c r="B25" s="6"/>
      <c r="C25" s="217"/>
      <c r="D25" s="74"/>
      <c r="E25" s="356" t="str">
        <f t="shared" si="0"/>
        <v/>
      </c>
    </row>
    <row r="26" spans="1:5">
      <c r="A26" s="5" t="s">
        <v>75</v>
      </c>
      <c r="B26" s="6"/>
      <c r="C26" s="217"/>
      <c r="D26" s="74"/>
      <c r="E26" s="356" t="str">
        <f t="shared" si="0"/>
        <v/>
      </c>
    </row>
    <row r="27" spans="1:5">
      <c r="A27" s="5" t="s">
        <v>76</v>
      </c>
      <c r="B27" s="6"/>
      <c r="C27" s="217"/>
      <c r="D27" s="74"/>
      <c r="E27" s="356" t="str">
        <f t="shared" si="0"/>
        <v/>
      </c>
    </row>
    <row r="28" spans="1:5">
      <c r="A28" s="5" t="s">
        <v>77</v>
      </c>
      <c r="B28" s="6"/>
      <c r="C28" s="217"/>
      <c r="D28" s="74"/>
      <c r="E28" s="356" t="str">
        <f t="shared" si="0"/>
        <v/>
      </c>
    </row>
    <row r="29" spans="1:5">
      <c r="A29" s="5" t="s">
        <v>78</v>
      </c>
      <c r="B29" s="6"/>
      <c r="C29" s="217"/>
      <c r="D29" s="74"/>
      <c r="E29" s="356" t="str">
        <f t="shared" si="0"/>
        <v/>
      </c>
    </row>
    <row r="30" spans="1:5">
      <c r="A30" s="5" t="s">
        <v>79</v>
      </c>
      <c r="B30" s="6"/>
      <c r="C30" s="217"/>
      <c r="D30" s="74"/>
      <c r="E30" s="356" t="str">
        <f t="shared" si="0"/>
        <v/>
      </c>
    </row>
    <row r="31" spans="1:5">
      <c r="A31" s="5" t="s">
        <v>80</v>
      </c>
      <c r="B31" s="6"/>
      <c r="C31" s="217"/>
      <c r="D31" s="74"/>
      <c r="E31" s="356" t="str">
        <f t="shared" si="0"/>
        <v/>
      </c>
    </row>
    <row r="32" spans="1:5">
      <c r="A32" s="5" t="s">
        <v>81</v>
      </c>
      <c r="B32" s="6"/>
      <c r="C32" s="217"/>
      <c r="D32" s="74"/>
      <c r="E32" s="356" t="str">
        <f t="shared" si="0"/>
        <v/>
      </c>
    </row>
    <row r="33" spans="1:5">
      <c r="A33" s="5" t="s">
        <v>82</v>
      </c>
      <c r="B33" s="6"/>
      <c r="C33" s="217"/>
      <c r="D33" s="74"/>
      <c r="E33" s="356" t="str">
        <f t="shared" si="0"/>
        <v/>
      </c>
    </row>
    <row r="34" spans="1:5">
      <c r="A34" s="5" t="s">
        <v>83</v>
      </c>
      <c r="B34" s="6"/>
      <c r="C34" s="217"/>
      <c r="D34" s="74"/>
      <c r="E34" s="356" t="str">
        <f t="shared" si="0"/>
        <v/>
      </c>
    </row>
    <row r="35" spans="1:5">
      <c r="A35" s="5" t="s">
        <v>84</v>
      </c>
      <c r="B35" s="6"/>
      <c r="C35" s="217"/>
      <c r="D35" s="74"/>
      <c r="E35" s="356" t="str">
        <f t="shared" si="0"/>
        <v/>
      </c>
    </row>
    <row r="36" spans="1:5">
      <c r="A36" s="5" t="s">
        <v>85</v>
      </c>
      <c r="B36" s="6"/>
      <c r="C36" s="217"/>
      <c r="D36" s="74"/>
      <c r="E36" s="356" t="str">
        <f t="shared" si="0"/>
        <v/>
      </c>
    </row>
    <row r="37" spans="1:5">
      <c r="A37" s="5" t="s">
        <v>86</v>
      </c>
      <c r="B37" s="6"/>
      <c r="C37" s="217"/>
      <c r="D37" s="74"/>
      <c r="E37" s="356" t="str">
        <f t="shared" si="0"/>
        <v/>
      </c>
    </row>
    <row r="38" spans="1:5">
      <c r="A38" s="5" t="s">
        <v>87</v>
      </c>
      <c r="B38" s="6"/>
      <c r="C38" s="217"/>
      <c r="D38" s="74"/>
      <c r="E38" s="356" t="str">
        <f t="shared" si="0"/>
        <v/>
      </c>
    </row>
    <row r="39" spans="1:5">
      <c r="A39" s="5" t="s">
        <v>88</v>
      </c>
      <c r="B39" s="6"/>
      <c r="C39" s="217"/>
      <c r="D39" s="74"/>
      <c r="E39" s="356" t="str">
        <f t="shared" si="0"/>
        <v/>
      </c>
    </row>
    <row r="40" spans="1:5">
      <c r="A40" s="5" t="s">
        <v>96</v>
      </c>
      <c r="B40" s="6"/>
      <c r="C40" s="217"/>
      <c r="D40" s="74"/>
      <c r="E40" s="356" t="str">
        <f t="shared" si="0"/>
        <v/>
      </c>
    </row>
    <row r="41" spans="1:5">
      <c r="A41" s="5" t="s">
        <v>97</v>
      </c>
      <c r="B41" s="6"/>
      <c r="C41" s="217"/>
      <c r="D41" s="74"/>
      <c r="E41" s="356" t="str">
        <f t="shared" si="0"/>
        <v/>
      </c>
    </row>
    <row r="42" spans="1:5">
      <c r="A42" s="5" t="s">
        <v>98</v>
      </c>
      <c r="B42" s="6"/>
      <c r="C42" s="217"/>
      <c r="D42" s="74"/>
      <c r="E42" s="356" t="str">
        <f t="shared" si="0"/>
        <v/>
      </c>
    </row>
    <row r="43" spans="1:5">
      <c r="A43" s="5" t="s">
        <v>99</v>
      </c>
      <c r="B43" s="6"/>
      <c r="C43" s="217"/>
      <c r="D43" s="74"/>
      <c r="E43" s="356" t="str">
        <f t="shared" si="0"/>
        <v/>
      </c>
    </row>
    <row r="44" spans="1:5">
      <c r="A44" s="5" t="s">
        <v>100</v>
      </c>
      <c r="B44" s="6"/>
      <c r="C44" s="217"/>
      <c r="D44" s="74"/>
      <c r="E44" s="356" t="str">
        <f t="shared" si="0"/>
        <v/>
      </c>
    </row>
    <row r="45" spans="1:5">
      <c r="A45" s="5" t="s">
        <v>101</v>
      </c>
      <c r="B45" s="6"/>
      <c r="C45" s="217"/>
      <c r="D45" s="74"/>
      <c r="E45" s="356" t="str">
        <f t="shared" si="0"/>
        <v/>
      </c>
    </row>
    <row r="46" spans="1:5">
      <c r="A46" s="5" t="s">
        <v>103</v>
      </c>
      <c r="B46" s="6"/>
      <c r="C46" s="217"/>
      <c r="D46" s="74"/>
      <c r="E46" s="356" t="str">
        <f t="shared" si="0"/>
        <v/>
      </c>
    </row>
    <row r="47" spans="1:5">
      <c r="A47" s="5" t="s">
        <v>104</v>
      </c>
      <c r="B47" s="6"/>
      <c r="C47" s="217"/>
      <c r="D47" s="74"/>
      <c r="E47" s="356" t="str">
        <f t="shared" si="0"/>
        <v/>
      </c>
    </row>
    <row r="48" spans="1:5">
      <c r="A48" s="5" t="s">
        <v>105</v>
      </c>
      <c r="B48" s="6"/>
      <c r="C48" s="217"/>
      <c r="D48" s="74"/>
      <c r="E48" s="356" t="str">
        <f t="shared" si="0"/>
        <v/>
      </c>
    </row>
    <row r="49" spans="1:5">
      <c r="A49" s="5" t="s">
        <v>106</v>
      </c>
      <c r="B49" s="6"/>
      <c r="C49" s="217"/>
      <c r="D49" s="74"/>
      <c r="E49" s="356" t="str">
        <f t="shared" si="0"/>
        <v/>
      </c>
    </row>
    <row r="50" spans="1:5">
      <c r="A50" s="5" t="s">
        <v>107</v>
      </c>
      <c r="B50" s="6"/>
      <c r="C50" s="217"/>
      <c r="D50" s="74"/>
      <c r="E50" s="356" t="str">
        <f t="shared" si="0"/>
        <v/>
      </c>
    </row>
    <row r="51" spans="1:5">
      <c r="A51" s="5" t="s">
        <v>108</v>
      </c>
      <c r="B51" s="6"/>
      <c r="C51" s="217"/>
      <c r="D51" s="74"/>
      <c r="E51" s="356" t="str">
        <f t="shared" si="0"/>
        <v/>
      </c>
    </row>
    <row r="52" spans="1:5">
      <c r="A52" s="5" t="s">
        <v>109</v>
      </c>
      <c r="B52" s="6"/>
      <c r="C52" s="217"/>
      <c r="D52" s="74"/>
      <c r="E52" s="356" t="str">
        <f t="shared" si="0"/>
        <v/>
      </c>
    </row>
    <row r="53" spans="1:5">
      <c r="A53" s="5" t="s">
        <v>110</v>
      </c>
      <c r="B53" s="6"/>
      <c r="C53" s="217"/>
      <c r="D53" s="74"/>
      <c r="E53" s="356" t="str">
        <f t="shared" si="0"/>
        <v/>
      </c>
    </row>
    <row r="54" spans="1:5">
      <c r="A54" s="5" t="s">
        <v>111</v>
      </c>
      <c r="B54" s="6"/>
      <c r="C54" s="217"/>
      <c r="D54" s="74"/>
      <c r="E54" s="356" t="str">
        <f t="shared" si="0"/>
        <v/>
      </c>
    </row>
    <row r="55" spans="1:5">
      <c r="A55" s="5" t="s">
        <v>112</v>
      </c>
      <c r="B55" s="6"/>
      <c r="C55" s="217"/>
      <c r="D55" s="74"/>
      <c r="E55" s="356" t="str">
        <f t="shared" si="0"/>
        <v/>
      </c>
    </row>
    <row r="56" spans="1:5">
      <c r="A56" s="5" t="s">
        <v>113</v>
      </c>
      <c r="B56" s="6"/>
      <c r="C56" s="217"/>
      <c r="D56" s="74"/>
      <c r="E56" s="356" t="str">
        <f t="shared" si="0"/>
        <v/>
      </c>
    </row>
    <row r="57" spans="1:5">
      <c r="A57" s="5" t="s">
        <v>114</v>
      </c>
      <c r="B57" s="6"/>
      <c r="C57" s="217"/>
      <c r="D57" s="74"/>
      <c r="E57" s="356" t="str">
        <f t="shared" si="0"/>
        <v/>
      </c>
    </row>
    <row r="58" spans="1:5">
      <c r="A58" s="5" t="s">
        <v>115</v>
      </c>
      <c r="B58" s="6"/>
      <c r="C58" s="217"/>
      <c r="D58" s="74"/>
      <c r="E58" s="356" t="str">
        <f t="shared" si="0"/>
        <v/>
      </c>
    </row>
    <row r="59" spans="1:5">
      <c r="A59" s="5" t="s">
        <v>116</v>
      </c>
      <c r="B59" s="6"/>
      <c r="C59" s="217"/>
      <c r="D59" s="74"/>
      <c r="E59" s="356" t="str">
        <f t="shared" si="0"/>
        <v/>
      </c>
    </row>
    <row r="60" spans="1:5">
      <c r="A60" s="5" t="s">
        <v>117</v>
      </c>
      <c r="B60" s="6"/>
      <c r="C60" s="217"/>
      <c r="D60" s="74"/>
      <c r="E60" s="356" t="str">
        <f t="shared" si="0"/>
        <v/>
      </c>
    </row>
    <row r="61" spans="1:5">
      <c r="A61" s="5" t="s">
        <v>118</v>
      </c>
      <c r="B61" s="6"/>
      <c r="C61" s="217"/>
      <c r="D61" s="74"/>
      <c r="E61" s="356" t="str">
        <f t="shared" si="0"/>
        <v/>
      </c>
    </row>
    <row r="62" spans="1:5">
      <c r="A62" s="5" t="s">
        <v>119</v>
      </c>
      <c r="B62" s="6"/>
      <c r="C62" s="217"/>
      <c r="D62" s="74"/>
      <c r="E62" s="356" t="str">
        <f t="shared" si="0"/>
        <v/>
      </c>
    </row>
    <row r="63" spans="1:5">
      <c r="A63" s="5" t="s">
        <v>120</v>
      </c>
      <c r="B63" s="6"/>
      <c r="C63" s="217"/>
      <c r="D63" s="74"/>
      <c r="E63" s="356" t="str">
        <f t="shared" si="0"/>
        <v/>
      </c>
    </row>
    <row r="64" spans="1:5">
      <c r="A64" s="5" t="s">
        <v>121</v>
      </c>
      <c r="B64" s="6"/>
      <c r="C64" s="217"/>
      <c r="D64" s="74"/>
      <c r="E64" s="356" t="str">
        <f t="shared" si="0"/>
        <v/>
      </c>
    </row>
    <row r="65" spans="1:5">
      <c r="A65" s="5" t="s">
        <v>122</v>
      </c>
      <c r="B65" s="6"/>
      <c r="C65" s="217"/>
      <c r="D65" s="74"/>
      <c r="E65" s="356" t="str">
        <f t="shared" si="0"/>
        <v/>
      </c>
    </row>
    <row r="66" spans="1:5">
      <c r="A66" s="5" t="s">
        <v>123</v>
      </c>
      <c r="B66" s="6"/>
      <c r="C66" s="217"/>
      <c r="D66" s="74"/>
      <c r="E66" s="356" t="str">
        <f t="shared" si="0"/>
        <v/>
      </c>
    </row>
    <row r="67" spans="1:5">
      <c r="A67" s="5" t="s">
        <v>124</v>
      </c>
      <c r="B67" s="6"/>
      <c r="C67" s="217"/>
      <c r="D67" s="74"/>
      <c r="E67" s="356" t="str">
        <f t="shared" si="0"/>
        <v/>
      </c>
    </row>
    <row r="68" spans="1:5">
      <c r="A68" s="5" t="s">
        <v>125</v>
      </c>
      <c r="B68" s="6"/>
      <c r="C68" s="217"/>
      <c r="D68" s="74"/>
      <c r="E68" s="356" t="str">
        <f t="shared" si="0"/>
        <v/>
      </c>
    </row>
    <row r="69" spans="1:5">
      <c r="A69" s="5" t="s">
        <v>126</v>
      </c>
      <c r="B69" s="6"/>
      <c r="C69" s="217"/>
      <c r="D69" s="74"/>
      <c r="E69" s="356" t="str">
        <f t="shared" si="0"/>
        <v/>
      </c>
    </row>
    <row r="70" spans="1:5">
      <c r="A70" s="5" t="s">
        <v>127</v>
      </c>
      <c r="B70" s="6"/>
      <c r="C70" s="217"/>
      <c r="D70" s="74"/>
      <c r="E70" s="356" t="str">
        <f t="shared" si="0"/>
        <v/>
      </c>
    </row>
    <row r="71" spans="1:5">
      <c r="A71" s="5" t="s">
        <v>128</v>
      </c>
      <c r="B71" s="6"/>
      <c r="C71" s="217"/>
      <c r="D71" s="74"/>
      <c r="E71" s="356" t="str">
        <f t="shared" si="0"/>
        <v/>
      </c>
    </row>
    <row r="72" spans="1:5">
      <c r="A72" s="5" t="s">
        <v>129</v>
      </c>
      <c r="B72" s="6"/>
      <c r="C72" s="217"/>
      <c r="D72" s="74"/>
      <c r="E72" s="356" t="str">
        <f t="shared" si="0"/>
        <v/>
      </c>
    </row>
    <row r="73" spans="1:5">
      <c r="A73" s="5" t="s">
        <v>130</v>
      </c>
      <c r="B73" s="6"/>
      <c r="C73" s="217"/>
      <c r="D73" s="74"/>
      <c r="E73" s="356" t="str">
        <f t="shared" si="0"/>
        <v/>
      </c>
    </row>
    <row r="74" spans="1:5">
      <c r="A74" s="5" t="s">
        <v>131</v>
      </c>
      <c r="B74" s="6"/>
      <c r="C74" s="217"/>
      <c r="D74" s="74"/>
      <c r="E74" s="356" t="str">
        <f t="shared" ref="E74:E137" si="1">IF(OR(,$B74="",$C74="",$C74&lt;an_initial,$C74&gt;an_final,),"",
(30*(D74="expoziție internațională")+20*(D74="expoziție națională")+10*(D74="expoziție locală"))
)</f>
        <v/>
      </c>
    </row>
    <row r="75" spans="1:5">
      <c r="A75" s="5" t="s">
        <v>132</v>
      </c>
      <c r="B75" s="6"/>
      <c r="C75" s="217"/>
      <c r="D75" s="74"/>
      <c r="E75" s="356" t="str">
        <f t="shared" si="1"/>
        <v/>
      </c>
    </row>
    <row r="76" spans="1:5">
      <c r="A76" s="5" t="s">
        <v>133</v>
      </c>
      <c r="B76" s="6"/>
      <c r="C76" s="217"/>
      <c r="D76" s="74"/>
      <c r="E76" s="356" t="str">
        <f t="shared" si="1"/>
        <v/>
      </c>
    </row>
    <row r="77" spans="1:5">
      <c r="A77" s="5" t="s">
        <v>134</v>
      </c>
      <c r="B77" s="6"/>
      <c r="C77" s="217"/>
      <c r="D77" s="74"/>
      <c r="E77" s="356" t="str">
        <f t="shared" si="1"/>
        <v/>
      </c>
    </row>
    <row r="78" spans="1:5">
      <c r="A78" s="5" t="s">
        <v>135</v>
      </c>
      <c r="B78" s="6"/>
      <c r="C78" s="217"/>
      <c r="D78" s="74"/>
      <c r="E78" s="356" t="str">
        <f t="shared" si="1"/>
        <v/>
      </c>
    </row>
    <row r="79" spans="1:5">
      <c r="A79" s="5" t="s">
        <v>136</v>
      </c>
      <c r="B79" s="6"/>
      <c r="C79" s="217"/>
      <c r="D79" s="74"/>
      <c r="E79" s="356" t="str">
        <f t="shared" si="1"/>
        <v/>
      </c>
    </row>
    <row r="80" spans="1:5">
      <c r="A80" s="5" t="s">
        <v>137</v>
      </c>
      <c r="B80" s="6"/>
      <c r="C80" s="217"/>
      <c r="D80" s="74"/>
      <c r="E80" s="356" t="str">
        <f t="shared" si="1"/>
        <v/>
      </c>
    </row>
    <row r="81" spans="1:5">
      <c r="A81" s="5" t="s">
        <v>138</v>
      </c>
      <c r="B81" s="6"/>
      <c r="C81" s="217"/>
      <c r="D81" s="74"/>
      <c r="E81" s="356" t="str">
        <f t="shared" si="1"/>
        <v/>
      </c>
    </row>
    <row r="82" spans="1:5">
      <c r="A82" s="5" t="s">
        <v>139</v>
      </c>
      <c r="B82" s="6"/>
      <c r="C82" s="217"/>
      <c r="D82" s="74"/>
      <c r="E82" s="356" t="str">
        <f t="shared" si="1"/>
        <v/>
      </c>
    </row>
    <row r="83" spans="1:5">
      <c r="A83" s="5" t="s">
        <v>140</v>
      </c>
      <c r="B83" s="6"/>
      <c r="C83" s="217"/>
      <c r="D83" s="74"/>
      <c r="E83" s="356" t="str">
        <f t="shared" si="1"/>
        <v/>
      </c>
    </row>
    <row r="84" spans="1:5">
      <c r="A84" s="5" t="s">
        <v>141</v>
      </c>
      <c r="B84" s="6"/>
      <c r="C84" s="217"/>
      <c r="D84" s="74"/>
      <c r="E84" s="356" t="str">
        <f t="shared" si="1"/>
        <v/>
      </c>
    </row>
    <row r="85" spans="1:5">
      <c r="A85" s="5" t="s">
        <v>142</v>
      </c>
      <c r="B85" s="6"/>
      <c r="C85" s="217"/>
      <c r="D85" s="74"/>
      <c r="E85" s="356" t="str">
        <f t="shared" si="1"/>
        <v/>
      </c>
    </row>
    <row r="86" spans="1:5">
      <c r="A86" s="5" t="s">
        <v>143</v>
      </c>
      <c r="B86" s="6"/>
      <c r="C86" s="217"/>
      <c r="D86" s="74"/>
      <c r="E86" s="356" t="str">
        <f t="shared" si="1"/>
        <v/>
      </c>
    </row>
    <row r="87" spans="1:5">
      <c r="A87" s="5" t="s">
        <v>144</v>
      </c>
      <c r="B87" s="6"/>
      <c r="C87" s="217"/>
      <c r="D87" s="74"/>
      <c r="E87" s="356" t="str">
        <f t="shared" si="1"/>
        <v/>
      </c>
    </row>
    <row r="88" spans="1:5">
      <c r="A88" s="5" t="s">
        <v>145</v>
      </c>
      <c r="B88" s="6"/>
      <c r="C88" s="217"/>
      <c r="D88" s="74"/>
      <c r="E88" s="356" t="str">
        <f t="shared" si="1"/>
        <v/>
      </c>
    </row>
    <row r="89" spans="1:5">
      <c r="A89" s="5" t="s">
        <v>146</v>
      </c>
      <c r="B89" s="6"/>
      <c r="C89" s="217"/>
      <c r="D89" s="74"/>
      <c r="E89" s="356" t="str">
        <f t="shared" si="1"/>
        <v/>
      </c>
    </row>
    <row r="90" spans="1:5">
      <c r="A90" s="5" t="s">
        <v>147</v>
      </c>
      <c r="B90" s="6"/>
      <c r="C90" s="217"/>
      <c r="D90" s="74"/>
      <c r="E90" s="356" t="str">
        <f t="shared" si="1"/>
        <v/>
      </c>
    </row>
    <row r="91" spans="1:5">
      <c r="A91" s="5" t="s">
        <v>148</v>
      </c>
      <c r="B91" s="6"/>
      <c r="C91" s="217"/>
      <c r="D91" s="74"/>
      <c r="E91" s="356" t="str">
        <f t="shared" si="1"/>
        <v/>
      </c>
    </row>
    <row r="92" spans="1:5">
      <c r="A92" s="5" t="s">
        <v>149</v>
      </c>
      <c r="B92" s="6"/>
      <c r="C92" s="217"/>
      <c r="D92" s="74"/>
      <c r="E92" s="356" t="str">
        <f t="shared" si="1"/>
        <v/>
      </c>
    </row>
    <row r="93" spans="1:5">
      <c r="A93" s="5" t="s">
        <v>150</v>
      </c>
      <c r="B93" s="6"/>
      <c r="C93" s="217"/>
      <c r="D93" s="74"/>
      <c r="E93" s="356" t="str">
        <f t="shared" si="1"/>
        <v/>
      </c>
    </row>
    <row r="94" spans="1:5">
      <c r="A94" s="5" t="s">
        <v>151</v>
      </c>
      <c r="B94" s="6"/>
      <c r="C94" s="217"/>
      <c r="D94" s="74"/>
      <c r="E94" s="356" t="str">
        <f t="shared" si="1"/>
        <v/>
      </c>
    </row>
    <row r="95" spans="1:5">
      <c r="A95" s="5" t="s">
        <v>152</v>
      </c>
      <c r="B95" s="6"/>
      <c r="C95" s="217"/>
      <c r="D95" s="74"/>
      <c r="E95" s="356" t="str">
        <f t="shared" si="1"/>
        <v/>
      </c>
    </row>
    <row r="96" spans="1:5">
      <c r="A96" s="5" t="s">
        <v>153</v>
      </c>
      <c r="B96" s="6"/>
      <c r="C96" s="217"/>
      <c r="D96" s="74"/>
      <c r="E96" s="356" t="str">
        <f t="shared" si="1"/>
        <v/>
      </c>
    </row>
    <row r="97" spans="1:5">
      <c r="A97" s="5" t="s">
        <v>154</v>
      </c>
      <c r="B97" s="6"/>
      <c r="C97" s="217"/>
      <c r="D97" s="74"/>
      <c r="E97" s="356" t="str">
        <f t="shared" si="1"/>
        <v/>
      </c>
    </row>
    <row r="98" spans="1:5">
      <c r="A98" s="5" t="s">
        <v>155</v>
      </c>
      <c r="B98" s="6"/>
      <c r="C98" s="217"/>
      <c r="D98" s="74"/>
      <c r="E98" s="356" t="str">
        <f t="shared" si="1"/>
        <v/>
      </c>
    </row>
    <row r="99" spans="1:5">
      <c r="A99" s="5" t="s">
        <v>156</v>
      </c>
      <c r="B99" s="6"/>
      <c r="C99" s="217"/>
      <c r="D99" s="74"/>
      <c r="E99" s="356" t="str">
        <f t="shared" si="1"/>
        <v/>
      </c>
    </row>
    <row r="100" spans="1:5">
      <c r="A100" s="5" t="s">
        <v>157</v>
      </c>
      <c r="B100" s="6"/>
      <c r="C100" s="217"/>
      <c r="D100" s="74"/>
      <c r="E100" s="356" t="str">
        <f t="shared" si="1"/>
        <v/>
      </c>
    </row>
    <row r="101" spans="1:5">
      <c r="A101" s="5" t="s">
        <v>158</v>
      </c>
      <c r="B101" s="6"/>
      <c r="C101" s="217"/>
      <c r="D101" s="74"/>
      <c r="E101" s="356" t="str">
        <f t="shared" si="1"/>
        <v/>
      </c>
    </row>
    <row r="102" spans="1:5">
      <c r="A102" s="5" t="s">
        <v>159</v>
      </c>
      <c r="B102" s="6"/>
      <c r="C102" s="217"/>
      <c r="D102" s="74"/>
      <c r="E102" s="356" t="str">
        <f t="shared" si="1"/>
        <v/>
      </c>
    </row>
    <row r="103" spans="1:5">
      <c r="A103" s="5" t="s">
        <v>160</v>
      </c>
      <c r="B103" s="6"/>
      <c r="C103" s="217"/>
      <c r="D103" s="74"/>
      <c r="E103" s="356" t="str">
        <f t="shared" si="1"/>
        <v/>
      </c>
    </row>
    <row r="104" spans="1:5">
      <c r="A104" s="5" t="s">
        <v>161</v>
      </c>
      <c r="B104" s="6"/>
      <c r="C104" s="217"/>
      <c r="D104" s="74"/>
      <c r="E104" s="356" t="str">
        <f t="shared" si="1"/>
        <v/>
      </c>
    </row>
    <row r="105" spans="1:5">
      <c r="A105" s="5" t="s">
        <v>162</v>
      </c>
      <c r="B105" s="6"/>
      <c r="C105" s="217"/>
      <c r="D105" s="74"/>
      <c r="E105" s="356" t="str">
        <f t="shared" si="1"/>
        <v/>
      </c>
    </row>
    <row r="106" spans="1:5">
      <c r="A106" s="5" t="s">
        <v>163</v>
      </c>
      <c r="B106" s="6"/>
      <c r="C106" s="217"/>
      <c r="D106" s="74"/>
      <c r="E106" s="356" t="str">
        <f t="shared" si="1"/>
        <v/>
      </c>
    </row>
    <row r="107" spans="1:5">
      <c r="A107" s="5" t="s">
        <v>164</v>
      </c>
      <c r="B107" s="6"/>
      <c r="C107" s="217"/>
      <c r="D107" s="74"/>
      <c r="E107" s="356" t="str">
        <f t="shared" si="1"/>
        <v/>
      </c>
    </row>
    <row r="108" spans="1:5">
      <c r="A108" s="5" t="s">
        <v>165</v>
      </c>
      <c r="B108" s="6"/>
      <c r="C108" s="217"/>
      <c r="D108" s="74"/>
      <c r="E108" s="356" t="str">
        <f t="shared" si="1"/>
        <v/>
      </c>
    </row>
    <row r="109" spans="1:5">
      <c r="A109" s="5" t="s">
        <v>166</v>
      </c>
      <c r="B109" s="6"/>
      <c r="C109" s="217"/>
      <c r="D109" s="74"/>
      <c r="E109" s="356" t="str">
        <f t="shared" si="1"/>
        <v/>
      </c>
    </row>
    <row r="110" spans="1:5">
      <c r="A110" s="5" t="s">
        <v>167</v>
      </c>
      <c r="B110" s="6"/>
      <c r="C110" s="217"/>
      <c r="D110" s="74"/>
      <c r="E110" s="356" t="str">
        <f t="shared" si="1"/>
        <v/>
      </c>
    </row>
    <row r="111" spans="1:5">
      <c r="A111" s="5" t="s">
        <v>168</v>
      </c>
      <c r="B111" s="6"/>
      <c r="C111" s="217"/>
      <c r="D111" s="74"/>
      <c r="E111" s="356" t="str">
        <f t="shared" si="1"/>
        <v/>
      </c>
    </row>
    <row r="112" spans="1:5">
      <c r="A112" s="5" t="s">
        <v>169</v>
      </c>
      <c r="B112" s="6"/>
      <c r="C112" s="217"/>
      <c r="D112" s="74"/>
      <c r="E112" s="356" t="str">
        <f t="shared" si="1"/>
        <v/>
      </c>
    </row>
    <row r="113" spans="1:5">
      <c r="A113" s="5" t="s">
        <v>170</v>
      </c>
      <c r="B113" s="6"/>
      <c r="C113" s="217"/>
      <c r="D113" s="74"/>
      <c r="E113" s="356" t="str">
        <f t="shared" si="1"/>
        <v/>
      </c>
    </row>
    <row r="114" spans="1:5">
      <c r="A114" s="5" t="s">
        <v>171</v>
      </c>
      <c r="B114" s="6"/>
      <c r="C114" s="217"/>
      <c r="D114" s="74"/>
      <c r="E114" s="356" t="str">
        <f t="shared" si="1"/>
        <v/>
      </c>
    </row>
    <row r="115" spans="1:5">
      <c r="A115" s="5" t="s">
        <v>172</v>
      </c>
      <c r="B115" s="6"/>
      <c r="C115" s="217"/>
      <c r="D115" s="74"/>
      <c r="E115" s="356" t="str">
        <f t="shared" si="1"/>
        <v/>
      </c>
    </row>
    <row r="116" spans="1:5">
      <c r="A116" s="5" t="s">
        <v>173</v>
      </c>
      <c r="B116" s="6"/>
      <c r="C116" s="217"/>
      <c r="D116" s="74"/>
      <c r="E116" s="356" t="str">
        <f t="shared" si="1"/>
        <v/>
      </c>
    </row>
    <row r="117" spans="1:5">
      <c r="A117" s="5" t="s">
        <v>174</v>
      </c>
      <c r="B117" s="6"/>
      <c r="C117" s="217"/>
      <c r="D117" s="74"/>
      <c r="E117" s="356" t="str">
        <f t="shared" si="1"/>
        <v/>
      </c>
    </row>
    <row r="118" spans="1:5">
      <c r="A118" s="5" t="s">
        <v>175</v>
      </c>
      <c r="B118" s="6"/>
      <c r="C118" s="217"/>
      <c r="D118" s="74"/>
      <c r="E118" s="356" t="str">
        <f t="shared" si="1"/>
        <v/>
      </c>
    </row>
    <row r="119" spans="1:5">
      <c r="A119" s="5" t="s">
        <v>176</v>
      </c>
      <c r="B119" s="6"/>
      <c r="C119" s="217"/>
      <c r="D119" s="74"/>
      <c r="E119" s="356" t="str">
        <f t="shared" si="1"/>
        <v/>
      </c>
    </row>
    <row r="120" spans="1:5">
      <c r="A120" s="5" t="s">
        <v>177</v>
      </c>
      <c r="B120" s="6"/>
      <c r="C120" s="217"/>
      <c r="D120" s="74"/>
      <c r="E120" s="356" t="str">
        <f t="shared" si="1"/>
        <v/>
      </c>
    </row>
    <row r="121" spans="1:5">
      <c r="A121" s="5" t="s">
        <v>178</v>
      </c>
      <c r="B121" s="6"/>
      <c r="C121" s="217"/>
      <c r="D121" s="74"/>
      <c r="E121" s="356" t="str">
        <f t="shared" si="1"/>
        <v/>
      </c>
    </row>
    <row r="122" spans="1:5">
      <c r="A122" s="5" t="s">
        <v>179</v>
      </c>
      <c r="B122" s="6"/>
      <c r="C122" s="217"/>
      <c r="D122" s="74"/>
      <c r="E122" s="356" t="str">
        <f t="shared" si="1"/>
        <v/>
      </c>
    </row>
    <row r="123" spans="1:5">
      <c r="A123" s="5" t="s">
        <v>180</v>
      </c>
      <c r="B123" s="6"/>
      <c r="C123" s="217"/>
      <c r="D123" s="74"/>
      <c r="E123" s="356" t="str">
        <f t="shared" si="1"/>
        <v/>
      </c>
    </row>
    <row r="124" spans="1:5">
      <c r="A124" s="5" t="s">
        <v>181</v>
      </c>
      <c r="B124" s="6"/>
      <c r="C124" s="217"/>
      <c r="D124" s="74"/>
      <c r="E124" s="356" t="str">
        <f t="shared" si="1"/>
        <v/>
      </c>
    </row>
    <row r="125" spans="1:5">
      <c r="A125" s="5" t="s">
        <v>182</v>
      </c>
      <c r="B125" s="6"/>
      <c r="C125" s="217"/>
      <c r="D125" s="74"/>
      <c r="E125" s="356" t="str">
        <f t="shared" si="1"/>
        <v/>
      </c>
    </row>
    <row r="126" spans="1:5">
      <c r="A126" s="5" t="s">
        <v>183</v>
      </c>
      <c r="B126" s="6"/>
      <c r="C126" s="217"/>
      <c r="D126" s="74"/>
      <c r="E126" s="356" t="str">
        <f t="shared" si="1"/>
        <v/>
      </c>
    </row>
    <row r="127" spans="1:5">
      <c r="A127" s="5" t="s">
        <v>184</v>
      </c>
      <c r="B127" s="6"/>
      <c r="C127" s="217"/>
      <c r="D127" s="74"/>
      <c r="E127" s="356" t="str">
        <f t="shared" si="1"/>
        <v/>
      </c>
    </row>
    <row r="128" spans="1:5">
      <c r="A128" s="5" t="s">
        <v>185</v>
      </c>
      <c r="B128" s="6"/>
      <c r="C128" s="217"/>
      <c r="D128" s="74"/>
      <c r="E128" s="356" t="str">
        <f t="shared" si="1"/>
        <v/>
      </c>
    </row>
    <row r="129" spans="1:5">
      <c r="A129" s="5" t="s">
        <v>186</v>
      </c>
      <c r="B129" s="6"/>
      <c r="C129" s="217"/>
      <c r="D129" s="74"/>
      <c r="E129" s="356" t="str">
        <f t="shared" si="1"/>
        <v/>
      </c>
    </row>
    <row r="130" spans="1:5">
      <c r="A130" s="5" t="s">
        <v>187</v>
      </c>
      <c r="B130" s="6"/>
      <c r="C130" s="217"/>
      <c r="D130" s="74"/>
      <c r="E130" s="356" t="str">
        <f t="shared" si="1"/>
        <v/>
      </c>
    </row>
    <row r="131" spans="1:5">
      <c r="A131" s="5" t="s">
        <v>188</v>
      </c>
      <c r="B131" s="6"/>
      <c r="C131" s="217"/>
      <c r="D131" s="74"/>
      <c r="E131" s="356" t="str">
        <f t="shared" si="1"/>
        <v/>
      </c>
    </row>
    <row r="132" spans="1:5">
      <c r="A132" s="5" t="s">
        <v>189</v>
      </c>
      <c r="B132" s="6"/>
      <c r="C132" s="217"/>
      <c r="D132" s="74"/>
      <c r="E132" s="356" t="str">
        <f t="shared" si="1"/>
        <v/>
      </c>
    </row>
    <row r="133" spans="1:5">
      <c r="A133" s="5" t="s">
        <v>190</v>
      </c>
      <c r="B133" s="6"/>
      <c r="C133" s="217"/>
      <c r="D133" s="74"/>
      <c r="E133" s="356" t="str">
        <f t="shared" si="1"/>
        <v/>
      </c>
    </row>
    <row r="134" spans="1:5">
      <c r="A134" s="5" t="s">
        <v>191</v>
      </c>
      <c r="B134" s="6"/>
      <c r="C134" s="217"/>
      <c r="D134" s="74"/>
      <c r="E134" s="356" t="str">
        <f t="shared" si="1"/>
        <v/>
      </c>
    </row>
    <row r="135" spans="1:5">
      <c r="A135" s="5" t="s">
        <v>192</v>
      </c>
      <c r="B135" s="6"/>
      <c r="C135" s="217"/>
      <c r="D135" s="74"/>
      <c r="E135" s="356" t="str">
        <f t="shared" si="1"/>
        <v/>
      </c>
    </row>
    <row r="136" spans="1:5">
      <c r="A136" s="5" t="s">
        <v>193</v>
      </c>
      <c r="B136" s="6"/>
      <c r="C136" s="217"/>
      <c r="D136" s="74"/>
      <c r="E136" s="356" t="str">
        <f t="shared" si="1"/>
        <v/>
      </c>
    </row>
    <row r="137" spans="1:5">
      <c r="A137" s="5" t="s">
        <v>194</v>
      </c>
      <c r="B137" s="6"/>
      <c r="C137" s="217"/>
      <c r="D137" s="74"/>
      <c r="E137" s="356" t="str">
        <f t="shared" si="1"/>
        <v/>
      </c>
    </row>
    <row r="138" spans="1:5">
      <c r="A138" s="5" t="s">
        <v>195</v>
      </c>
      <c r="B138" s="6"/>
      <c r="C138" s="217"/>
      <c r="D138" s="74"/>
      <c r="E138" s="356" t="str">
        <f t="shared" ref="E138:E201" si="2">IF(OR(,$B138="",$C138="",$C138&lt;an_initial,$C138&gt;an_final,),"",
(30*(D138="expoziție internațională")+20*(D138="expoziție națională")+10*(D138="expoziție locală"))
)</f>
        <v/>
      </c>
    </row>
    <row r="139" spans="1:5">
      <c r="A139" s="5" t="s">
        <v>196</v>
      </c>
      <c r="B139" s="6"/>
      <c r="C139" s="217"/>
      <c r="D139" s="74"/>
      <c r="E139" s="356" t="str">
        <f t="shared" si="2"/>
        <v/>
      </c>
    </row>
    <row r="140" spans="1:5">
      <c r="A140" s="5" t="s">
        <v>197</v>
      </c>
      <c r="B140" s="6"/>
      <c r="C140" s="217"/>
      <c r="D140" s="74"/>
      <c r="E140" s="356" t="str">
        <f t="shared" si="2"/>
        <v/>
      </c>
    </row>
    <row r="141" spans="1:5">
      <c r="A141" s="5" t="s">
        <v>198</v>
      </c>
      <c r="B141" s="6"/>
      <c r="C141" s="217"/>
      <c r="D141" s="74"/>
      <c r="E141" s="356" t="str">
        <f t="shared" si="2"/>
        <v/>
      </c>
    </row>
    <row r="142" spans="1:5">
      <c r="A142" s="5" t="s">
        <v>199</v>
      </c>
      <c r="B142" s="6"/>
      <c r="C142" s="217"/>
      <c r="D142" s="74"/>
      <c r="E142" s="356" t="str">
        <f t="shared" si="2"/>
        <v/>
      </c>
    </row>
    <row r="143" spans="1:5">
      <c r="A143" s="5" t="s">
        <v>200</v>
      </c>
      <c r="B143" s="6"/>
      <c r="C143" s="217"/>
      <c r="D143" s="74"/>
      <c r="E143" s="356" t="str">
        <f t="shared" si="2"/>
        <v/>
      </c>
    </row>
    <row r="144" spans="1:5">
      <c r="A144" s="5" t="s">
        <v>201</v>
      </c>
      <c r="B144" s="6"/>
      <c r="C144" s="217"/>
      <c r="D144" s="74"/>
      <c r="E144" s="356" t="str">
        <f t="shared" si="2"/>
        <v/>
      </c>
    </row>
    <row r="145" spans="1:5">
      <c r="A145" s="5" t="s">
        <v>202</v>
      </c>
      <c r="B145" s="6"/>
      <c r="C145" s="217"/>
      <c r="D145" s="74"/>
      <c r="E145" s="356" t="str">
        <f t="shared" si="2"/>
        <v/>
      </c>
    </row>
    <row r="146" spans="1:5">
      <c r="A146" s="5" t="s">
        <v>203</v>
      </c>
      <c r="B146" s="6"/>
      <c r="C146" s="217"/>
      <c r="D146" s="74"/>
      <c r="E146" s="356" t="str">
        <f t="shared" si="2"/>
        <v/>
      </c>
    </row>
    <row r="147" spans="1:5">
      <c r="A147" s="5" t="s">
        <v>204</v>
      </c>
      <c r="B147" s="6"/>
      <c r="C147" s="217"/>
      <c r="D147" s="74"/>
      <c r="E147" s="356" t="str">
        <f t="shared" si="2"/>
        <v/>
      </c>
    </row>
    <row r="148" spans="1:5">
      <c r="A148" s="5" t="s">
        <v>205</v>
      </c>
      <c r="B148" s="6"/>
      <c r="C148" s="217"/>
      <c r="D148" s="74"/>
      <c r="E148" s="356" t="str">
        <f t="shared" si="2"/>
        <v/>
      </c>
    </row>
    <row r="149" spans="1:5">
      <c r="A149" s="5" t="s">
        <v>206</v>
      </c>
      <c r="B149" s="6"/>
      <c r="C149" s="217"/>
      <c r="D149" s="74"/>
      <c r="E149" s="356" t="str">
        <f t="shared" si="2"/>
        <v/>
      </c>
    </row>
    <row r="150" spans="1:5">
      <c r="A150" s="5" t="s">
        <v>207</v>
      </c>
      <c r="B150" s="6"/>
      <c r="C150" s="217"/>
      <c r="D150" s="74"/>
      <c r="E150" s="356" t="str">
        <f t="shared" si="2"/>
        <v/>
      </c>
    </row>
    <row r="151" spans="1:5">
      <c r="A151" s="5" t="s">
        <v>208</v>
      </c>
      <c r="B151" s="6"/>
      <c r="C151" s="217"/>
      <c r="D151" s="74"/>
      <c r="E151" s="356" t="str">
        <f t="shared" si="2"/>
        <v/>
      </c>
    </row>
    <row r="152" spans="1:5">
      <c r="A152" s="5" t="s">
        <v>209</v>
      </c>
      <c r="B152" s="6"/>
      <c r="C152" s="217"/>
      <c r="D152" s="74"/>
      <c r="E152" s="356" t="str">
        <f t="shared" si="2"/>
        <v/>
      </c>
    </row>
    <row r="153" spans="1:5">
      <c r="A153" s="5" t="s">
        <v>210</v>
      </c>
      <c r="B153" s="6"/>
      <c r="C153" s="217"/>
      <c r="D153" s="74"/>
      <c r="E153" s="356" t="str">
        <f t="shared" si="2"/>
        <v/>
      </c>
    </row>
    <row r="154" spans="1:5">
      <c r="A154" s="5" t="s">
        <v>211</v>
      </c>
      <c r="B154" s="6"/>
      <c r="C154" s="217"/>
      <c r="D154" s="74"/>
      <c r="E154" s="356" t="str">
        <f t="shared" si="2"/>
        <v/>
      </c>
    </row>
    <row r="155" spans="1:5">
      <c r="A155" s="5" t="s">
        <v>212</v>
      </c>
      <c r="B155" s="6"/>
      <c r="C155" s="217"/>
      <c r="D155" s="74"/>
      <c r="E155" s="356" t="str">
        <f t="shared" si="2"/>
        <v/>
      </c>
    </row>
    <row r="156" spans="1:5">
      <c r="A156" s="5" t="s">
        <v>213</v>
      </c>
      <c r="B156" s="6"/>
      <c r="C156" s="217"/>
      <c r="D156" s="74"/>
      <c r="E156" s="356" t="str">
        <f t="shared" si="2"/>
        <v/>
      </c>
    </row>
    <row r="157" spans="1:5">
      <c r="A157" s="5" t="s">
        <v>214</v>
      </c>
      <c r="B157" s="6"/>
      <c r="C157" s="217"/>
      <c r="D157" s="74"/>
      <c r="E157" s="356" t="str">
        <f t="shared" si="2"/>
        <v/>
      </c>
    </row>
    <row r="158" spans="1:5">
      <c r="A158" s="5" t="s">
        <v>215</v>
      </c>
      <c r="B158" s="6"/>
      <c r="C158" s="217"/>
      <c r="D158" s="74"/>
      <c r="E158" s="356" t="str">
        <f t="shared" si="2"/>
        <v/>
      </c>
    </row>
    <row r="159" spans="1:5">
      <c r="A159" s="5" t="s">
        <v>216</v>
      </c>
      <c r="B159" s="6"/>
      <c r="C159" s="217"/>
      <c r="D159" s="74"/>
      <c r="E159" s="356" t="str">
        <f t="shared" si="2"/>
        <v/>
      </c>
    </row>
    <row r="160" spans="1:5">
      <c r="A160" s="5" t="s">
        <v>217</v>
      </c>
      <c r="B160" s="6"/>
      <c r="C160" s="217"/>
      <c r="D160" s="74"/>
      <c r="E160" s="356" t="str">
        <f t="shared" si="2"/>
        <v/>
      </c>
    </row>
    <row r="161" spans="1:5">
      <c r="A161" s="5" t="s">
        <v>218</v>
      </c>
      <c r="B161" s="6"/>
      <c r="C161" s="217"/>
      <c r="D161" s="74"/>
      <c r="E161" s="356" t="str">
        <f t="shared" si="2"/>
        <v/>
      </c>
    </row>
    <row r="162" spans="1:5">
      <c r="A162" s="5" t="s">
        <v>219</v>
      </c>
      <c r="B162" s="6"/>
      <c r="C162" s="217"/>
      <c r="D162" s="74"/>
      <c r="E162" s="356" t="str">
        <f t="shared" si="2"/>
        <v/>
      </c>
    </row>
    <row r="163" spans="1:5">
      <c r="A163" s="5" t="s">
        <v>220</v>
      </c>
      <c r="B163" s="6"/>
      <c r="C163" s="217"/>
      <c r="D163" s="74"/>
      <c r="E163" s="356" t="str">
        <f t="shared" si="2"/>
        <v/>
      </c>
    </row>
    <row r="164" spans="1:5">
      <c r="A164" s="5" t="s">
        <v>221</v>
      </c>
      <c r="B164" s="6"/>
      <c r="C164" s="217"/>
      <c r="D164" s="74"/>
      <c r="E164" s="356" t="str">
        <f t="shared" si="2"/>
        <v/>
      </c>
    </row>
    <row r="165" spans="1:5">
      <c r="A165" s="5" t="s">
        <v>222</v>
      </c>
      <c r="B165" s="6"/>
      <c r="C165" s="217"/>
      <c r="D165" s="74"/>
      <c r="E165" s="356" t="str">
        <f t="shared" si="2"/>
        <v/>
      </c>
    </row>
    <row r="166" spans="1:5">
      <c r="A166" s="5" t="s">
        <v>223</v>
      </c>
      <c r="B166" s="6"/>
      <c r="C166" s="217"/>
      <c r="D166" s="74"/>
      <c r="E166" s="356" t="str">
        <f t="shared" si="2"/>
        <v/>
      </c>
    </row>
    <row r="167" spans="1:5">
      <c r="A167" s="5" t="s">
        <v>224</v>
      </c>
      <c r="B167" s="6"/>
      <c r="C167" s="217"/>
      <c r="D167" s="74"/>
      <c r="E167" s="356" t="str">
        <f t="shared" si="2"/>
        <v/>
      </c>
    </row>
    <row r="168" spans="1:5">
      <c r="A168" s="5" t="s">
        <v>225</v>
      </c>
      <c r="B168" s="6"/>
      <c r="C168" s="217"/>
      <c r="D168" s="74"/>
      <c r="E168" s="356" t="str">
        <f t="shared" si="2"/>
        <v/>
      </c>
    </row>
    <row r="169" spans="1:5">
      <c r="A169" s="5" t="s">
        <v>226</v>
      </c>
      <c r="B169" s="6"/>
      <c r="C169" s="217"/>
      <c r="D169" s="74"/>
      <c r="E169" s="356" t="str">
        <f t="shared" si="2"/>
        <v/>
      </c>
    </row>
    <row r="170" spans="1:5">
      <c r="A170" s="5" t="s">
        <v>227</v>
      </c>
      <c r="B170" s="6"/>
      <c r="C170" s="217"/>
      <c r="D170" s="74"/>
      <c r="E170" s="356" t="str">
        <f t="shared" si="2"/>
        <v/>
      </c>
    </row>
    <row r="171" spans="1:5">
      <c r="A171" s="5" t="s">
        <v>228</v>
      </c>
      <c r="B171" s="6"/>
      <c r="C171" s="217"/>
      <c r="D171" s="74"/>
      <c r="E171" s="356" t="str">
        <f t="shared" si="2"/>
        <v/>
      </c>
    </row>
    <row r="172" spans="1:5">
      <c r="A172" s="5" t="s">
        <v>229</v>
      </c>
      <c r="B172" s="6"/>
      <c r="C172" s="217"/>
      <c r="D172" s="74"/>
      <c r="E172" s="356" t="str">
        <f t="shared" si="2"/>
        <v/>
      </c>
    </row>
    <row r="173" spans="1:5">
      <c r="A173" s="5" t="s">
        <v>230</v>
      </c>
      <c r="B173" s="6"/>
      <c r="C173" s="217"/>
      <c r="D173" s="74"/>
      <c r="E173" s="356" t="str">
        <f t="shared" si="2"/>
        <v/>
      </c>
    </row>
    <row r="174" spans="1:5">
      <c r="A174" s="5" t="s">
        <v>231</v>
      </c>
      <c r="B174" s="6"/>
      <c r="C174" s="217"/>
      <c r="D174" s="74"/>
      <c r="E174" s="356" t="str">
        <f t="shared" si="2"/>
        <v/>
      </c>
    </row>
    <row r="175" spans="1:5">
      <c r="A175" s="5" t="s">
        <v>232</v>
      </c>
      <c r="B175" s="6"/>
      <c r="C175" s="217"/>
      <c r="D175" s="74"/>
      <c r="E175" s="356" t="str">
        <f t="shared" si="2"/>
        <v/>
      </c>
    </row>
    <row r="176" spans="1:5">
      <c r="A176" s="5" t="s">
        <v>233</v>
      </c>
      <c r="B176" s="6"/>
      <c r="C176" s="217"/>
      <c r="D176" s="74"/>
      <c r="E176" s="356" t="str">
        <f t="shared" si="2"/>
        <v/>
      </c>
    </row>
    <row r="177" spans="1:5">
      <c r="A177" s="5" t="s">
        <v>234</v>
      </c>
      <c r="B177" s="6"/>
      <c r="C177" s="217"/>
      <c r="D177" s="74"/>
      <c r="E177" s="356" t="str">
        <f t="shared" si="2"/>
        <v/>
      </c>
    </row>
    <row r="178" spans="1:5">
      <c r="A178" s="5" t="s">
        <v>235</v>
      </c>
      <c r="B178" s="6"/>
      <c r="C178" s="217"/>
      <c r="D178" s="74"/>
      <c r="E178" s="356" t="str">
        <f t="shared" si="2"/>
        <v/>
      </c>
    </row>
    <row r="179" spans="1:5">
      <c r="A179" s="5" t="s">
        <v>236</v>
      </c>
      <c r="B179" s="6"/>
      <c r="C179" s="217"/>
      <c r="D179" s="74"/>
      <c r="E179" s="356" t="str">
        <f t="shared" si="2"/>
        <v/>
      </c>
    </row>
    <row r="180" spans="1:5">
      <c r="A180" s="5" t="s">
        <v>237</v>
      </c>
      <c r="B180" s="6"/>
      <c r="C180" s="217"/>
      <c r="D180" s="74"/>
      <c r="E180" s="356" t="str">
        <f t="shared" si="2"/>
        <v/>
      </c>
    </row>
    <row r="181" spans="1:5">
      <c r="A181" s="5" t="s">
        <v>238</v>
      </c>
      <c r="B181" s="6"/>
      <c r="C181" s="217"/>
      <c r="D181" s="74"/>
      <c r="E181" s="356" t="str">
        <f t="shared" si="2"/>
        <v/>
      </c>
    </row>
    <row r="182" spans="1:5">
      <c r="A182" s="5" t="s">
        <v>239</v>
      </c>
      <c r="B182" s="6"/>
      <c r="C182" s="217"/>
      <c r="D182" s="74"/>
      <c r="E182" s="356" t="str">
        <f t="shared" si="2"/>
        <v/>
      </c>
    </row>
    <row r="183" spans="1:5">
      <c r="A183" s="5" t="s">
        <v>240</v>
      </c>
      <c r="B183" s="6"/>
      <c r="C183" s="217"/>
      <c r="D183" s="74"/>
      <c r="E183" s="356" t="str">
        <f t="shared" si="2"/>
        <v/>
      </c>
    </row>
    <row r="184" spans="1:5">
      <c r="A184" s="5" t="s">
        <v>241</v>
      </c>
      <c r="B184" s="6"/>
      <c r="C184" s="217"/>
      <c r="D184" s="74"/>
      <c r="E184" s="356" t="str">
        <f t="shared" si="2"/>
        <v/>
      </c>
    </row>
    <row r="185" spans="1:5">
      <c r="A185" s="5" t="s">
        <v>242</v>
      </c>
      <c r="B185" s="6"/>
      <c r="C185" s="217"/>
      <c r="D185" s="74"/>
      <c r="E185" s="356" t="str">
        <f t="shared" si="2"/>
        <v/>
      </c>
    </row>
    <row r="186" spans="1:5">
      <c r="A186" s="5" t="s">
        <v>243</v>
      </c>
      <c r="B186" s="6"/>
      <c r="C186" s="217"/>
      <c r="D186" s="74"/>
      <c r="E186" s="356" t="str">
        <f t="shared" si="2"/>
        <v/>
      </c>
    </row>
    <row r="187" spans="1:5">
      <c r="A187" s="5" t="s">
        <v>244</v>
      </c>
      <c r="B187" s="6"/>
      <c r="C187" s="217"/>
      <c r="D187" s="74"/>
      <c r="E187" s="356" t="str">
        <f t="shared" si="2"/>
        <v/>
      </c>
    </row>
    <row r="188" spans="1:5">
      <c r="A188" s="5" t="s">
        <v>245</v>
      </c>
      <c r="B188" s="6"/>
      <c r="C188" s="217"/>
      <c r="D188" s="74"/>
      <c r="E188" s="356" t="str">
        <f t="shared" si="2"/>
        <v/>
      </c>
    </row>
    <row r="189" spans="1:5">
      <c r="A189" s="5" t="s">
        <v>246</v>
      </c>
      <c r="B189" s="6"/>
      <c r="C189" s="217"/>
      <c r="D189" s="74"/>
      <c r="E189" s="356" t="str">
        <f t="shared" si="2"/>
        <v/>
      </c>
    </row>
    <row r="190" spans="1:5">
      <c r="A190" s="5" t="s">
        <v>247</v>
      </c>
      <c r="B190" s="6"/>
      <c r="C190" s="217"/>
      <c r="D190" s="74"/>
      <c r="E190" s="356" t="str">
        <f t="shared" si="2"/>
        <v/>
      </c>
    </row>
    <row r="191" spans="1:5">
      <c r="A191" s="5" t="s">
        <v>248</v>
      </c>
      <c r="B191" s="6"/>
      <c r="C191" s="217"/>
      <c r="D191" s="74"/>
      <c r="E191" s="356" t="str">
        <f t="shared" si="2"/>
        <v/>
      </c>
    </row>
    <row r="192" spans="1:5">
      <c r="A192" s="5" t="s">
        <v>249</v>
      </c>
      <c r="B192" s="6"/>
      <c r="C192" s="217"/>
      <c r="D192" s="74"/>
      <c r="E192" s="356" t="str">
        <f t="shared" si="2"/>
        <v/>
      </c>
    </row>
    <row r="193" spans="1:5">
      <c r="A193" s="5" t="s">
        <v>250</v>
      </c>
      <c r="B193" s="6"/>
      <c r="C193" s="217"/>
      <c r="D193" s="74"/>
      <c r="E193" s="356" t="str">
        <f t="shared" si="2"/>
        <v/>
      </c>
    </row>
    <row r="194" spans="1:5">
      <c r="A194" s="5" t="s">
        <v>251</v>
      </c>
      <c r="B194" s="6"/>
      <c r="C194" s="217"/>
      <c r="D194" s="74"/>
      <c r="E194" s="356" t="str">
        <f t="shared" si="2"/>
        <v/>
      </c>
    </row>
    <row r="195" spans="1:5">
      <c r="A195" s="5" t="s">
        <v>252</v>
      </c>
      <c r="B195" s="6"/>
      <c r="C195" s="217"/>
      <c r="D195" s="74"/>
      <c r="E195" s="356" t="str">
        <f t="shared" si="2"/>
        <v/>
      </c>
    </row>
    <row r="196" spans="1:5">
      <c r="A196" s="5" t="s">
        <v>253</v>
      </c>
      <c r="B196" s="6"/>
      <c r="C196" s="217"/>
      <c r="D196" s="74"/>
      <c r="E196" s="356" t="str">
        <f t="shared" si="2"/>
        <v/>
      </c>
    </row>
    <row r="197" spans="1:5">
      <c r="A197" s="5" t="s">
        <v>254</v>
      </c>
      <c r="B197" s="6"/>
      <c r="C197" s="217"/>
      <c r="D197" s="74"/>
      <c r="E197" s="356" t="str">
        <f t="shared" si="2"/>
        <v/>
      </c>
    </row>
    <row r="198" spans="1:5">
      <c r="A198" s="5" t="s">
        <v>255</v>
      </c>
      <c r="B198" s="6"/>
      <c r="C198" s="217"/>
      <c r="D198" s="74"/>
      <c r="E198" s="356" t="str">
        <f t="shared" si="2"/>
        <v/>
      </c>
    </row>
    <row r="199" spans="1:5">
      <c r="A199" s="5" t="s">
        <v>256</v>
      </c>
      <c r="B199" s="6"/>
      <c r="C199" s="217"/>
      <c r="D199" s="74"/>
      <c r="E199" s="356" t="str">
        <f t="shared" si="2"/>
        <v/>
      </c>
    </row>
    <row r="200" spans="1:5">
      <c r="A200" s="5" t="s">
        <v>257</v>
      </c>
      <c r="B200" s="6"/>
      <c r="C200" s="217"/>
      <c r="D200" s="74"/>
      <c r="E200" s="356" t="str">
        <f t="shared" si="2"/>
        <v/>
      </c>
    </row>
    <row r="201" spans="1:5">
      <c r="A201" s="5" t="s">
        <v>258</v>
      </c>
      <c r="B201" s="6"/>
      <c r="C201" s="217"/>
      <c r="D201" s="74"/>
      <c r="E201" s="356" t="str">
        <f t="shared" si="2"/>
        <v/>
      </c>
    </row>
    <row r="202" spans="1:5">
      <c r="A202" s="5" t="s">
        <v>259</v>
      </c>
      <c r="B202" s="6"/>
      <c r="C202" s="217"/>
      <c r="D202" s="74"/>
      <c r="E202" s="356" t="str">
        <f t="shared" ref="E202:E259" si="3">IF(OR(,$B202="",$C202="",$C202&lt;an_initial,$C202&gt;an_final,),"",
(30*(D202="expoziție internațională")+20*(D202="expoziție națională")+10*(D202="expoziție locală"))
)</f>
        <v/>
      </c>
    </row>
    <row r="203" spans="1:5">
      <c r="A203" s="5" t="s">
        <v>260</v>
      </c>
      <c r="B203" s="6"/>
      <c r="C203" s="217"/>
      <c r="D203" s="74"/>
      <c r="E203" s="356" t="str">
        <f t="shared" si="3"/>
        <v/>
      </c>
    </row>
    <row r="204" spans="1:5">
      <c r="A204" s="5" t="s">
        <v>261</v>
      </c>
      <c r="B204" s="6"/>
      <c r="C204" s="217"/>
      <c r="D204" s="74"/>
      <c r="E204" s="356" t="str">
        <f t="shared" si="3"/>
        <v/>
      </c>
    </row>
    <row r="205" spans="1:5">
      <c r="A205" s="5" t="s">
        <v>262</v>
      </c>
      <c r="B205" s="6"/>
      <c r="C205" s="217"/>
      <c r="D205" s="74"/>
      <c r="E205" s="356" t="str">
        <f t="shared" si="3"/>
        <v/>
      </c>
    </row>
    <row r="206" spans="1:5">
      <c r="A206" s="5" t="s">
        <v>263</v>
      </c>
      <c r="B206" s="6"/>
      <c r="C206" s="217"/>
      <c r="D206" s="74"/>
      <c r="E206" s="356" t="str">
        <f t="shared" si="3"/>
        <v/>
      </c>
    </row>
    <row r="207" spans="1:5">
      <c r="A207" s="5" t="s">
        <v>264</v>
      </c>
      <c r="B207" s="6"/>
      <c r="C207" s="217"/>
      <c r="D207" s="74"/>
      <c r="E207" s="356" t="str">
        <f t="shared" si="3"/>
        <v/>
      </c>
    </row>
    <row r="208" spans="1:5">
      <c r="A208" s="5" t="s">
        <v>265</v>
      </c>
      <c r="B208" s="6"/>
      <c r="C208" s="217"/>
      <c r="D208" s="74"/>
      <c r="E208" s="356" t="str">
        <f t="shared" si="3"/>
        <v/>
      </c>
    </row>
    <row r="209" spans="1:5">
      <c r="A209" s="5" t="s">
        <v>266</v>
      </c>
      <c r="B209" s="6"/>
      <c r="C209" s="217"/>
      <c r="D209" s="74"/>
      <c r="E209" s="356" t="str">
        <f t="shared" si="3"/>
        <v/>
      </c>
    </row>
    <row r="210" spans="1:5">
      <c r="A210" s="5" t="s">
        <v>267</v>
      </c>
      <c r="B210" s="6"/>
      <c r="C210" s="217"/>
      <c r="D210" s="74"/>
      <c r="E210" s="356" t="str">
        <f t="shared" si="3"/>
        <v/>
      </c>
    </row>
    <row r="211" spans="1:5">
      <c r="A211" s="5" t="s">
        <v>268</v>
      </c>
      <c r="B211" s="6"/>
      <c r="C211" s="217"/>
      <c r="D211" s="74"/>
      <c r="E211" s="356" t="str">
        <f t="shared" si="3"/>
        <v/>
      </c>
    </row>
    <row r="212" spans="1:5">
      <c r="A212" s="5" t="s">
        <v>269</v>
      </c>
      <c r="B212" s="6"/>
      <c r="C212" s="217"/>
      <c r="D212" s="74"/>
      <c r="E212" s="356" t="str">
        <f t="shared" si="3"/>
        <v/>
      </c>
    </row>
    <row r="213" spans="1:5">
      <c r="A213" s="5" t="s">
        <v>270</v>
      </c>
      <c r="B213" s="6"/>
      <c r="C213" s="217"/>
      <c r="D213" s="74"/>
      <c r="E213" s="356" t="str">
        <f t="shared" si="3"/>
        <v/>
      </c>
    </row>
    <row r="214" spans="1:5">
      <c r="A214" s="5" t="s">
        <v>271</v>
      </c>
      <c r="B214" s="6"/>
      <c r="C214" s="217"/>
      <c r="D214" s="74"/>
      <c r="E214" s="356" t="str">
        <f t="shared" si="3"/>
        <v/>
      </c>
    </row>
    <row r="215" spans="1:5">
      <c r="A215" s="5" t="s">
        <v>272</v>
      </c>
      <c r="B215" s="6"/>
      <c r="C215" s="217"/>
      <c r="D215" s="74"/>
      <c r="E215" s="356" t="str">
        <f t="shared" si="3"/>
        <v/>
      </c>
    </row>
    <row r="216" spans="1:5">
      <c r="A216" s="5" t="s">
        <v>273</v>
      </c>
      <c r="B216" s="6"/>
      <c r="C216" s="217"/>
      <c r="D216" s="74"/>
      <c r="E216" s="356" t="str">
        <f t="shared" si="3"/>
        <v/>
      </c>
    </row>
    <row r="217" spans="1:5">
      <c r="A217" s="5" t="s">
        <v>274</v>
      </c>
      <c r="B217" s="6"/>
      <c r="C217" s="217"/>
      <c r="D217" s="74"/>
      <c r="E217" s="356" t="str">
        <f t="shared" si="3"/>
        <v/>
      </c>
    </row>
    <row r="218" spans="1:5">
      <c r="A218" s="5" t="s">
        <v>275</v>
      </c>
      <c r="B218" s="6"/>
      <c r="C218" s="217"/>
      <c r="D218" s="74"/>
      <c r="E218" s="356" t="str">
        <f t="shared" si="3"/>
        <v/>
      </c>
    </row>
    <row r="219" spans="1:5">
      <c r="A219" s="5" t="s">
        <v>276</v>
      </c>
      <c r="B219" s="6"/>
      <c r="C219" s="217"/>
      <c r="D219" s="74"/>
      <c r="E219" s="356" t="str">
        <f t="shared" si="3"/>
        <v/>
      </c>
    </row>
    <row r="220" spans="1:5">
      <c r="A220" s="5" t="s">
        <v>277</v>
      </c>
      <c r="B220" s="6"/>
      <c r="C220" s="217"/>
      <c r="D220" s="74"/>
      <c r="E220" s="356" t="str">
        <f t="shared" si="3"/>
        <v/>
      </c>
    </row>
    <row r="221" spans="1:5">
      <c r="A221" s="5" t="s">
        <v>278</v>
      </c>
      <c r="B221" s="6"/>
      <c r="C221" s="217"/>
      <c r="D221" s="74"/>
      <c r="E221" s="356" t="str">
        <f t="shared" si="3"/>
        <v/>
      </c>
    </row>
    <row r="222" spans="1:5">
      <c r="A222" s="5" t="s">
        <v>279</v>
      </c>
      <c r="B222" s="6"/>
      <c r="C222" s="217"/>
      <c r="D222" s="74"/>
      <c r="E222" s="356" t="str">
        <f t="shared" si="3"/>
        <v/>
      </c>
    </row>
    <row r="223" spans="1:5">
      <c r="A223" s="5" t="s">
        <v>280</v>
      </c>
      <c r="B223" s="6"/>
      <c r="C223" s="217"/>
      <c r="D223" s="74"/>
      <c r="E223" s="356" t="str">
        <f t="shared" si="3"/>
        <v/>
      </c>
    </row>
    <row r="224" spans="1:5">
      <c r="A224" s="5" t="s">
        <v>281</v>
      </c>
      <c r="B224" s="6"/>
      <c r="C224" s="217"/>
      <c r="D224" s="74"/>
      <c r="E224" s="356" t="str">
        <f t="shared" si="3"/>
        <v/>
      </c>
    </row>
    <row r="225" spans="1:5">
      <c r="A225" s="5" t="s">
        <v>282</v>
      </c>
      <c r="B225" s="6"/>
      <c r="C225" s="217"/>
      <c r="D225" s="74"/>
      <c r="E225" s="356" t="str">
        <f t="shared" si="3"/>
        <v/>
      </c>
    </row>
    <row r="226" spans="1:5">
      <c r="A226" s="5" t="s">
        <v>283</v>
      </c>
      <c r="B226" s="6"/>
      <c r="C226" s="217"/>
      <c r="D226" s="74"/>
      <c r="E226" s="356" t="str">
        <f t="shared" si="3"/>
        <v/>
      </c>
    </row>
    <row r="227" spans="1:5">
      <c r="A227" s="5" t="s">
        <v>284</v>
      </c>
      <c r="B227" s="6"/>
      <c r="C227" s="217"/>
      <c r="D227" s="74"/>
      <c r="E227" s="356" t="str">
        <f t="shared" si="3"/>
        <v/>
      </c>
    </row>
    <row r="228" spans="1:5">
      <c r="A228" s="5" t="s">
        <v>285</v>
      </c>
      <c r="B228" s="6"/>
      <c r="C228" s="217"/>
      <c r="D228" s="74"/>
      <c r="E228" s="356" t="str">
        <f t="shared" si="3"/>
        <v/>
      </c>
    </row>
    <row r="229" spans="1:5">
      <c r="A229" s="5" t="s">
        <v>286</v>
      </c>
      <c r="B229" s="6"/>
      <c r="C229" s="217"/>
      <c r="D229" s="74"/>
      <c r="E229" s="356" t="str">
        <f t="shared" si="3"/>
        <v/>
      </c>
    </row>
    <row r="230" spans="1:5">
      <c r="A230" s="5" t="s">
        <v>287</v>
      </c>
      <c r="B230" s="6"/>
      <c r="C230" s="217"/>
      <c r="D230" s="74"/>
      <c r="E230" s="356" t="str">
        <f t="shared" si="3"/>
        <v/>
      </c>
    </row>
    <row r="231" spans="1:5">
      <c r="A231" s="5" t="s">
        <v>288</v>
      </c>
      <c r="B231" s="6"/>
      <c r="C231" s="217"/>
      <c r="D231" s="74"/>
      <c r="E231" s="356" t="str">
        <f t="shared" si="3"/>
        <v/>
      </c>
    </row>
    <row r="232" spans="1:5">
      <c r="A232" s="5" t="s">
        <v>289</v>
      </c>
      <c r="B232" s="6"/>
      <c r="C232" s="217"/>
      <c r="D232" s="74"/>
      <c r="E232" s="356" t="str">
        <f t="shared" si="3"/>
        <v/>
      </c>
    </row>
    <row r="233" spans="1:5">
      <c r="A233" s="5" t="s">
        <v>290</v>
      </c>
      <c r="B233" s="6"/>
      <c r="C233" s="217"/>
      <c r="D233" s="74"/>
      <c r="E233" s="356" t="str">
        <f t="shared" si="3"/>
        <v/>
      </c>
    </row>
    <row r="234" spans="1:5">
      <c r="A234" s="5" t="s">
        <v>291</v>
      </c>
      <c r="B234" s="6"/>
      <c r="C234" s="217"/>
      <c r="D234" s="74"/>
      <c r="E234" s="356" t="str">
        <f t="shared" si="3"/>
        <v/>
      </c>
    </row>
    <row r="235" spans="1:5">
      <c r="A235" s="5" t="s">
        <v>292</v>
      </c>
      <c r="B235" s="6"/>
      <c r="C235" s="217"/>
      <c r="D235" s="74"/>
      <c r="E235" s="356" t="str">
        <f t="shared" si="3"/>
        <v/>
      </c>
    </row>
    <row r="236" spans="1:5">
      <c r="A236" s="5" t="s">
        <v>293</v>
      </c>
      <c r="B236" s="6"/>
      <c r="C236" s="217"/>
      <c r="D236" s="74"/>
      <c r="E236" s="356" t="str">
        <f t="shared" si="3"/>
        <v/>
      </c>
    </row>
    <row r="237" spans="1:5">
      <c r="A237" s="5" t="s">
        <v>294</v>
      </c>
      <c r="B237" s="6"/>
      <c r="C237" s="217"/>
      <c r="D237" s="74"/>
      <c r="E237" s="356" t="str">
        <f t="shared" si="3"/>
        <v/>
      </c>
    </row>
    <row r="238" spans="1:5">
      <c r="A238" s="5" t="s">
        <v>295</v>
      </c>
      <c r="B238" s="6"/>
      <c r="C238" s="217"/>
      <c r="D238" s="74"/>
      <c r="E238" s="356" t="str">
        <f t="shared" si="3"/>
        <v/>
      </c>
    </row>
    <row r="239" spans="1:5">
      <c r="A239" s="5" t="s">
        <v>296</v>
      </c>
      <c r="B239" s="6"/>
      <c r="C239" s="217"/>
      <c r="D239" s="74"/>
      <c r="E239" s="356" t="str">
        <f t="shared" si="3"/>
        <v/>
      </c>
    </row>
    <row r="240" spans="1:5">
      <c r="A240" s="5" t="s">
        <v>297</v>
      </c>
      <c r="B240" s="6"/>
      <c r="C240" s="217"/>
      <c r="D240" s="74"/>
      <c r="E240" s="356" t="str">
        <f t="shared" si="3"/>
        <v/>
      </c>
    </row>
    <row r="241" spans="1:5">
      <c r="A241" s="5" t="s">
        <v>298</v>
      </c>
      <c r="B241" s="6"/>
      <c r="C241" s="217"/>
      <c r="D241" s="74"/>
      <c r="E241" s="356" t="str">
        <f t="shared" si="3"/>
        <v/>
      </c>
    </row>
    <row r="242" spans="1:5">
      <c r="A242" s="5" t="s">
        <v>299</v>
      </c>
      <c r="B242" s="6"/>
      <c r="C242" s="217"/>
      <c r="D242" s="74"/>
      <c r="E242" s="356" t="str">
        <f t="shared" si="3"/>
        <v/>
      </c>
    </row>
    <row r="243" spans="1:5">
      <c r="A243" s="5" t="s">
        <v>300</v>
      </c>
      <c r="B243" s="6"/>
      <c r="C243" s="217"/>
      <c r="D243" s="74"/>
      <c r="E243" s="356" t="str">
        <f t="shared" si="3"/>
        <v/>
      </c>
    </row>
    <row r="244" spans="1:5">
      <c r="A244" s="5" t="s">
        <v>301</v>
      </c>
      <c r="B244" s="6"/>
      <c r="C244" s="217"/>
      <c r="D244" s="74"/>
      <c r="E244" s="356" t="str">
        <f t="shared" si="3"/>
        <v/>
      </c>
    </row>
    <row r="245" spans="1:5">
      <c r="A245" s="5" t="s">
        <v>302</v>
      </c>
      <c r="B245" s="6"/>
      <c r="C245" s="217"/>
      <c r="D245" s="74"/>
      <c r="E245" s="356" t="str">
        <f t="shared" si="3"/>
        <v/>
      </c>
    </row>
    <row r="246" spans="1:5">
      <c r="A246" s="5" t="s">
        <v>303</v>
      </c>
      <c r="B246" s="6"/>
      <c r="C246" s="217"/>
      <c r="D246" s="74"/>
      <c r="E246" s="356" t="str">
        <f t="shared" si="3"/>
        <v/>
      </c>
    </row>
    <row r="247" spans="1:5">
      <c r="A247" s="5" t="s">
        <v>304</v>
      </c>
      <c r="B247" s="6"/>
      <c r="C247" s="217"/>
      <c r="D247" s="74"/>
      <c r="E247" s="356" t="str">
        <f t="shared" si="3"/>
        <v/>
      </c>
    </row>
    <row r="248" spans="1:5">
      <c r="A248" s="5" t="s">
        <v>305</v>
      </c>
      <c r="B248" s="6"/>
      <c r="C248" s="217"/>
      <c r="D248" s="74"/>
      <c r="E248" s="356" t="str">
        <f t="shared" si="3"/>
        <v/>
      </c>
    </row>
    <row r="249" spans="1:5">
      <c r="A249" s="5" t="s">
        <v>306</v>
      </c>
      <c r="B249" s="6"/>
      <c r="C249" s="217"/>
      <c r="D249" s="74"/>
      <c r="E249" s="356" t="str">
        <f t="shared" si="3"/>
        <v/>
      </c>
    </row>
    <row r="250" spans="1:5">
      <c r="A250" s="5" t="s">
        <v>307</v>
      </c>
      <c r="B250" s="6"/>
      <c r="C250" s="217"/>
      <c r="D250" s="74"/>
      <c r="E250" s="356" t="str">
        <f t="shared" si="3"/>
        <v/>
      </c>
    </row>
    <row r="251" spans="1:5">
      <c r="A251" s="5" t="s">
        <v>308</v>
      </c>
      <c r="B251" s="6"/>
      <c r="C251" s="217"/>
      <c r="D251" s="74"/>
      <c r="E251" s="356" t="str">
        <f t="shared" si="3"/>
        <v/>
      </c>
    </row>
    <row r="252" spans="1:5">
      <c r="A252" s="5" t="s">
        <v>309</v>
      </c>
      <c r="B252" s="6"/>
      <c r="C252" s="217"/>
      <c r="D252" s="74"/>
      <c r="E252" s="356" t="str">
        <f t="shared" si="3"/>
        <v/>
      </c>
    </row>
    <row r="253" spans="1:5">
      <c r="A253" s="5" t="s">
        <v>310</v>
      </c>
      <c r="B253" s="6"/>
      <c r="C253" s="217"/>
      <c r="D253" s="74"/>
      <c r="E253" s="356" t="str">
        <f t="shared" si="3"/>
        <v/>
      </c>
    </row>
    <row r="254" spans="1:5">
      <c r="A254" s="5" t="s">
        <v>311</v>
      </c>
      <c r="B254" s="6"/>
      <c r="C254" s="217"/>
      <c r="D254" s="74"/>
      <c r="E254" s="356" t="str">
        <f t="shared" si="3"/>
        <v/>
      </c>
    </row>
    <row r="255" spans="1:5">
      <c r="A255" s="5" t="s">
        <v>312</v>
      </c>
      <c r="B255" s="6"/>
      <c r="C255" s="217"/>
      <c r="D255" s="74"/>
      <c r="E255" s="356" t="str">
        <f t="shared" si="3"/>
        <v/>
      </c>
    </row>
    <row r="256" spans="1:5">
      <c r="A256" s="5" t="s">
        <v>313</v>
      </c>
      <c r="B256" s="6"/>
      <c r="C256" s="217"/>
      <c r="D256" s="74"/>
      <c r="E256" s="356" t="str">
        <f t="shared" si="3"/>
        <v/>
      </c>
    </row>
    <row r="257" spans="1:5">
      <c r="A257" s="5" t="s">
        <v>314</v>
      </c>
      <c r="B257" s="6"/>
      <c r="C257" s="217"/>
      <c r="D257" s="74"/>
      <c r="E257" s="356" t="str">
        <f t="shared" si="3"/>
        <v/>
      </c>
    </row>
    <row r="258" spans="1:5">
      <c r="A258" s="5" t="s">
        <v>315</v>
      </c>
      <c r="B258" s="6"/>
      <c r="C258" s="217"/>
      <c r="D258" s="74"/>
      <c r="E258" s="356" t="str">
        <f t="shared" si="3"/>
        <v/>
      </c>
    </row>
    <row r="259" spans="1:5">
      <c r="A259" s="5" t="s">
        <v>316</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E9" sqref="E9"/>
    </sheetView>
  </sheetViews>
  <sheetFormatPr defaultColWidth="9.109375" defaultRowHeight="15.6"/>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86" t="s">
        <v>450</v>
      </c>
      <c r="B2" s="586"/>
      <c r="D2" s="61"/>
      <c r="E2" s="61"/>
      <c r="F2" s="62"/>
    </row>
    <row r="3" spans="1:7">
      <c r="A3" s="587" t="s">
        <v>936</v>
      </c>
      <c r="B3" s="587"/>
      <c r="C3" s="587"/>
      <c r="D3" s="587"/>
      <c r="E3" s="587"/>
      <c r="F3" s="64"/>
    </row>
    <row r="4" spans="1:7">
      <c r="A4" s="536" t="s">
        <v>974</v>
      </c>
      <c r="B4" s="536"/>
      <c r="C4" s="536"/>
      <c r="D4" s="536"/>
      <c r="E4" s="536"/>
      <c r="F4" s="291"/>
    </row>
    <row r="6" spans="1:7" s="60" customFormat="1" ht="13.5" customHeight="1">
      <c r="A6" s="64"/>
      <c r="B6" s="64"/>
      <c r="C6" s="82"/>
      <c r="D6" s="64"/>
      <c r="E6" s="347" t="str">
        <f>CONCATENATE(functie," ",nume_candidat)</f>
        <v>Asistent Popescu Ion</v>
      </c>
      <c r="F6" s="71"/>
    </row>
    <row r="7" spans="1:7" ht="15" customHeight="1">
      <c r="A7" s="527" t="s">
        <v>338</v>
      </c>
      <c r="B7" s="527" t="s">
        <v>1077</v>
      </c>
      <c r="C7" s="527" t="s">
        <v>2</v>
      </c>
      <c r="D7" s="527" t="s">
        <v>460</v>
      </c>
      <c r="E7" s="528" t="s">
        <v>544</v>
      </c>
      <c r="F7" s="534" t="s">
        <v>541</v>
      </c>
    </row>
    <row r="8" spans="1:7" ht="54" customHeight="1">
      <c r="A8" s="527"/>
      <c r="B8" s="527"/>
      <c r="C8" s="527"/>
      <c r="D8" s="527"/>
      <c r="E8" s="529"/>
      <c r="F8" s="534"/>
      <c r="G8" s="64" t="s">
        <v>461</v>
      </c>
    </row>
    <row r="9" spans="1:7">
      <c r="A9" s="88"/>
      <c r="B9" s="65"/>
      <c r="C9" s="162"/>
      <c r="D9" s="74"/>
      <c r="E9" s="148">
        <f>SUMIF(E10:E1010,"&gt;0")</f>
        <v>0</v>
      </c>
      <c r="F9" s="298"/>
    </row>
    <row r="10" spans="1:7">
      <c r="A10" s="5" t="s">
        <v>40</v>
      </c>
      <c r="B10" s="6" t="s">
        <v>973</v>
      </c>
      <c r="C10" s="6">
        <v>2015</v>
      </c>
      <c r="D10" s="74" t="s">
        <v>471</v>
      </c>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63</v>
      </c>
      <c r="B14" s="7"/>
      <c r="C14" s="218"/>
      <c r="D14" s="74"/>
      <c r="E14" s="356" t="str">
        <f t="shared" si="0"/>
        <v/>
      </c>
      <c r="F14" s="354" t="b">
        <f>IF(nume_candidat="",FALSE,ISNUMBER(SEARCH(nume_candidat,#REF!)))</f>
        <v>0</v>
      </c>
      <c r="G14" s="355" t="e">
        <f>LEN(#REF!)-LEN(SUBSTITUTE(#REF!,",",""))+1</f>
        <v>#REF!</v>
      </c>
    </row>
    <row r="15" spans="1:7">
      <c r="A15" s="5" t="s">
        <v>64</v>
      </c>
      <c r="B15" s="7"/>
      <c r="C15" s="218"/>
      <c r="D15" s="74"/>
      <c r="E15" s="356" t="str">
        <f t="shared" si="0"/>
        <v/>
      </c>
      <c r="F15" s="354" t="b">
        <f>IF(nume_candidat="",FALSE,ISNUMBER(SEARCH(nume_candidat,#REF!)))</f>
        <v>0</v>
      </c>
      <c r="G15" s="355" t="e">
        <f>LEN(#REF!)-LEN(SUBSTITUTE(#REF!,",",""))+1</f>
        <v>#REF!</v>
      </c>
    </row>
    <row r="16" spans="1:7">
      <c r="A16" s="5" t="s">
        <v>65</v>
      </c>
      <c r="B16" s="6"/>
      <c r="C16" s="217"/>
      <c r="D16" s="74"/>
      <c r="E16" s="356" t="str">
        <f t="shared" si="0"/>
        <v/>
      </c>
      <c r="F16" s="354" t="b">
        <f>IF(nume_candidat="",FALSE,ISNUMBER(SEARCH(nume_candidat,#REF!)))</f>
        <v>0</v>
      </c>
      <c r="G16" s="355" t="e">
        <f>LEN(#REF!)-LEN(SUBSTITUTE(#REF!,",",""))+1</f>
        <v>#REF!</v>
      </c>
    </row>
    <row r="17" spans="1:7">
      <c r="A17" s="5" t="s">
        <v>66</v>
      </c>
      <c r="B17" s="7"/>
      <c r="C17" s="218"/>
      <c r="D17" s="74"/>
      <c r="E17" s="356" t="str">
        <f t="shared" si="0"/>
        <v/>
      </c>
      <c r="F17" s="354" t="b">
        <f>IF(nume_candidat="",FALSE,ISNUMBER(SEARCH(nume_candidat,#REF!)))</f>
        <v>0</v>
      </c>
      <c r="G17" s="355" t="e">
        <f>LEN(#REF!)-LEN(SUBSTITUTE(#REF!,",",""))+1</f>
        <v>#REF!</v>
      </c>
    </row>
    <row r="18" spans="1:7">
      <c r="A18" s="5" t="s">
        <v>67</v>
      </c>
      <c r="B18" s="7"/>
      <c r="C18" s="218"/>
      <c r="D18" s="74"/>
      <c r="E18" s="356" t="str">
        <f t="shared" si="0"/>
        <v/>
      </c>
      <c r="F18" s="354" t="b">
        <f>IF(nume_candidat="",FALSE,ISNUMBER(SEARCH(nume_candidat,#REF!)))</f>
        <v>0</v>
      </c>
      <c r="G18" s="355" t="e">
        <f>LEN(#REF!)-LEN(SUBSTITUTE(#REF!,",",""))+1</f>
        <v>#REF!</v>
      </c>
    </row>
    <row r="19" spans="1:7">
      <c r="A19" s="5" t="s">
        <v>68</v>
      </c>
      <c r="B19" s="6"/>
      <c r="C19" s="218"/>
      <c r="D19" s="74"/>
      <c r="E19" s="356" t="str">
        <f t="shared" si="0"/>
        <v/>
      </c>
      <c r="F19" s="354" t="b">
        <f>IF(nume_candidat="",FALSE,ISNUMBER(SEARCH(nume_candidat,#REF!)))</f>
        <v>0</v>
      </c>
      <c r="G19" s="355" t="e">
        <f>LEN(#REF!)-LEN(SUBSTITUTE(#REF!,",",""))+1</f>
        <v>#REF!</v>
      </c>
    </row>
    <row r="20" spans="1:7">
      <c r="A20" s="5" t="s">
        <v>69</v>
      </c>
      <c r="B20" s="6"/>
      <c r="C20" s="218"/>
      <c r="D20" s="74"/>
      <c r="E20" s="356" t="str">
        <f t="shared" si="0"/>
        <v/>
      </c>
      <c r="F20" s="354" t="b">
        <f>IF(nume_candidat="",FALSE,ISNUMBER(SEARCH(nume_candidat,#REF!)))</f>
        <v>0</v>
      </c>
      <c r="G20" s="355" t="e">
        <f>LEN(#REF!)-LEN(SUBSTITUTE(#REF!,",",""))+1</f>
        <v>#REF!</v>
      </c>
    </row>
    <row r="21" spans="1:7">
      <c r="A21" s="5" t="s">
        <v>70</v>
      </c>
      <c r="B21" s="6"/>
      <c r="C21" s="217"/>
      <c r="D21" s="74"/>
      <c r="E21" s="356" t="str">
        <f t="shared" si="0"/>
        <v/>
      </c>
      <c r="F21" s="354" t="b">
        <f>IF(nume_candidat="",FALSE,ISNUMBER(SEARCH(nume_candidat,#REF!)))</f>
        <v>0</v>
      </c>
      <c r="G21" s="355" t="e">
        <f>LEN(#REF!)-LEN(SUBSTITUTE(#REF!,",",""))+1</f>
        <v>#REF!</v>
      </c>
    </row>
    <row r="22" spans="1:7">
      <c r="A22" s="5" t="s">
        <v>71</v>
      </c>
      <c r="B22" s="6"/>
      <c r="C22" s="217"/>
      <c r="D22" s="74"/>
      <c r="E22" s="356" t="str">
        <f t="shared" si="0"/>
        <v/>
      </c>
      <c r="F22" s="354" t="b">
        <f>IF(nume_candidat="",FALSE,ISNUMBER(SEARCH(nume_candidat,#REF!)))</f>
        <v>0</v>
      </c>
      <c r="G22" s="355" t="e">
        <f>LEN(#REF!)-LEN(SUBSTITUTE(#REF!,",",""))+1</f>
        <v>#REF!</v>
      </c>
    </row>
    <row r="23" spans="1:7">
      <c r="A23" s="5" t="s">
        <v>72</v>
      </c>
      <c r="B23" s="6"/>
      <c r="C23" s="217"/>
      <c r="D23" s="74"/>
      <c r="E23" s="356" t="str">
        <f t="shared" si="0"/>
        <v/>
      </c>
      <c r="F23" s="354" t="b">
        <f>IF(nume_candidat="",FALSE,ISNUMBER(SEARCH(nume_candidat,#REF!)))</f>
        <v>0</v>
      </c>
      <c r="G23" s="355" t="e">
        <f>LEN(#REF!)-LEN(SUBSTITUTE(#REF!,",",""))+1</f>
        <v>#REF!</v>
      </c>
    </row>
    <row r="24" spans="1:7">
      <c r="A24" s="5" t="s">
        <v>73</v>
      </c>
      <c r="B24" s="6"/>
      <c r="C24" s="217"/>
      <c r="D24" s="74"/>
      <c r="E24" s="356" t="str">
        <f t="shared" si="0"/>
        <v/>
      </c>
      <c r="F24" s="354" t="b">
        <f>IF(nume_candidat="",FALSE,ISNUMBER(SEARCH(nume_candidat,#REF!)))</f>
        <v>0</v>
      </c>
      <c r="G24" s="355" t="e">
        <f>LEN(#REF!)-LEN(SUBSTITUTE(#REF!,",",""))+1</f>
        <v>#REF!</v>
      </c>
    </row>
    <row r="25" spans="1:7">
      <c r="A25" s="5" t="s">
        <v>74</v>
      </c>
      <c r="B25" s="6"/>
      <c r="C25" s="217"/>
      <c r="D25" s="74"/>
      <c r="E25" s="356" t="str">
        <f t="shared" si="0"/>
        <v/>
      </c>
      <c r="F25" s="354" t="b">
        <f>IF(nume_candidat="",FALSE,ISNUMBER(SEARCH(nume_candidat,#REF!)))</f>
        <v>0</v>
      </c>
      <c r="G25" s="355" t="e">
        <f>LEN(#REF!)-LEN(SUBSTITUTE(#REF!,",",""))+1</f>
        <v>#REF!</v>
      </c>
    </row>
    <row r="26" spans="1:7">
      <c r="A26" s="5" t="s">
        <v>75</v>
      </c>
      <c r="B26" s="6"/>
      <c r="C26" s="217"/>
      <c r="D26" s="74"/>
      <c r="E26" s="356" t="str">
        <f t="shared" si="0"/>
        <v/>
      </c>
      <c r="F26" s="354" t="b">
        <f>IF(nume_candidat="",FALSE,ISNUMBER(SEARCH(nume_candidat,#REF!)))</f>
        <v>0</v>
      </c>
      <c r="G26" s="355" t="e">
        <f>LEN(#REF!)-LEN(SUBSTITUTE(#REF!,",",""))+1</f>
        <v>#REF!</v>
      </c>
    </row>
    <row r="27" spans="1:7">
      <c r="A27" s="5" t="s">
        <v>76</v>
      </c>
      <c r="B27" s="6"/>
      <c r="C27" s="217"/>
      <c r="D27" s="74"/>
      <c r="E27" s="356" t="str">
        <f t="shared" si="0"/>
        <v/>
      </c>
      <c r="F27" s="354" t="b">
        <f>IF(nume_candidat="",FALSE,ISNUMBER(SEARCH(nume_candidat,#REF!)))</f>
        <v>0</v>
      </c>
      <c r="G27" s="355" t="e">
        <f>LEN(#REF!)-LEN(SUBSTITUTE(#REF!,",",""))+1</f>
        <v>#REF!</v>
      </c>
    </row>
    <row r="28" spans="1:7">
      <c r="A28" s="5" t="s">
        <v>77</v>
      </c>
      <c r="B28" s="6"/>
      <c r="C28" s="217"/>
      <c r="D28" s="74"/>
      <c r="E28" s="356" t="str">
        <f t="shared" si="0"/>
        <v/>
      </c>
      <c r="F28" s="354" t="b">
        <f>IF(nume_candidat="",FALSE,ISNUMBER(SEARCH(nume_candidat,#REF!)))</f>
        <v>0</v>
      </c>
      <c r="G28" s="355" t="e">
        <f>LEN(#REF!)-LEN(SUBSTITUTE(#REF!,",",""))+1</f>
        <v>#REF!</v>
      </c>
    </row>
    <row r="29" spans="1:7">
      <c r="A29" s="5" t="s">
        <v>78</v>
      </c>
      <c r="B29" s="6"/>
      <c r="C29" s="217"/>
      <c r="D29" s="74"/>
      <c r="E29" s="356" t="str">
        <f t="shared" si="0"/>
        <v/>
      </c>
      <c r="F29" s="354" t="b">
        <f>IF(nume_candidat="",FALSE,ISNUMBER(SEARCH(nume_candidat,#REF!)))</f>
        <v>0</v>
      </c>
      <c r="G29" s="355" t="e">
        <f>LEN(#REF!)-LEN(SUBSTITUTE(#REF!,",",""))+1</f>
        <v>#REF!</v>
      </c>
    </row>
    <row r="30" spans="1:7">
      <c r="A30" s="5" t="s">
        <v>79</v>
      </c>
      <c r="B30" s="6"/>
      <c r="C30" s="217"/>
      <c r="D30" s="74"/>
      <c r="E30" s="356" t="str">
        <f t="shared" si="0"/>
        <v/>
      </c>
      <c r="F30" s="354" t="b">
        <f>IF(nume_candidat="",FALSE,ISNUMBER(SEARCH(nume_candidat,#REF!)))</f>
        <v>0</v>
      </c>
      <c r="G30" s="355" t="e">
        <f>LEN(#REF!)-LEN(SUBSTITUTE(#REF!,",",""))+1</f>
        <v>#REF!</v>
      </c>
    </row>
    <row r="31" spans="1:7">
      <c r="A31" s="5" t="s">
        <v>80</v>
      </c>
      <c r="B31" s="6"/>
      <c r="C31" s="217"/>
      <c r="D31" s="74"/>
      <c r="E31" s="356" t="str">
        <f t="shared" si="0"/>
        <v/>
      </c>
      <c r="F31" s="354" t="b">
        <f>IF(nume_candidat="",FALSE,ISNUMBER(SEARCH(nume_candidat,#REF!)))</f>
        <v>0</v>
      </c>
      <c r="G31" s="355" t="e">
        <f>LEN(#REF!)-LEN(SUBSTITUTE(#REF!,",",""))+1</f>
        <v>#REF!</v>
      </c>
    </row>
    <row r="32" spans="1:7">
      <c r="A32" s="5" t="s">
        <v>81</v>
      </c>
      <c r="B32" s="6"/>
      <c r="C32" s="217"/>
      <c r="D32" s="74"/>
      <c r="E32" s="356" t="str">
        <f t="shared" si="0"/>
        <v/>
      </c>
      <c r="F32" s="354" t="b">
        <f>IF(nume_candidat="",FALSE,ISNUMBER(SEARCH(nume_candidat,#REF!)))</f>
        <v>0</v>
      </c>
      <c r="G32" s="355" t="e">
        <f>LEN(#REF!)-LEN(SUBSTITUTE(#REF!,",",""))+1</f>
        <v>#REF!</v>
      </c>
    </row>
    <row r="33" spans="1:7">
      <c r="A33" s="5" t="s">
        <v>82</v>
      </c>
      <c r="B33" s="6"/>
      <c r="C33" s="217"/>
      <c r="D33" s="74"/>
      <c r="E33" s="356" t="str">
        <f t="shared" si="0"/>
        <v/>
      </c>
      <c r="F33" s="354" t="b">
        <f>IF(nume_candidat="",FALSE,ISNUMBER(SEARCH(nume_candidat,#REF!)))</f>
        <v>0</v>
      </c>
      <c r="G33" s="355" t="e">
        <f>LEN(#REF!)-LEN(SUBSTITUTE(#REF!,",",""))+1</f>
        <v>#REF!</v>
      </c>
    </row>
    <row r="34" spans="1:7">
      <c r="A34" s="5" t="s">
        <v>83</v>
      </c>
      <c r="B34" s="6"/>
      <c r="C34" s="217"/>
      <c r="D34" s="74"/>
      <c r="E34" s="356" t="str">
        <f t="shared" si="0"/>
        <v/>
      </c>
      <c r="F34" s="354" t="b">
        <f>IF(nume_candidat="",FALSE,ISNUMBER(SEARCH(nume_candidat,#REF!)))</f>
        <v>0</v>
      </c>
      <c r="G34" s="355" t="e">
        <f>LEN(#REF!)-LEN(SUBSTITUTE(#REF!,",",""))+1</f>
        <v>#REF!</v>
      </c>
    </row>
    <row r="35" spans="1:7">
      <c r="A35" s="5" t="s">
        <v>84</v>
      </c>
      <c r="B35" s="6"/>
      <c r="C35" s="217"/>
      <c r="D35" s="74"/>
      <c r="E35" s="356" t="str">
        <f t="shared" si="0"/>
        <v/>
      </c>
      <c r="F35" s="354" t="b">
        <f>IF(nume_candidat="",FALSE,ISNUMBER(SEARCH(nume_candidat,#REF!)))</f>
        <v>0</v>
      </c>
      <c r="G35" s="355" t="e">
        <f>LEN(#REF!)-LEN(SUBSTITUTE(#REF!,",",""))+1</f>
        <v>#REF!</v>
      </c>
    </row>
    <row r="36" spans="1:7">
      <c r="A36" s="5" t="s">
        <v>85</v>
      </c>
      <c r="B36" s="6"/>
      <c r="C36" s="217"/>
      <c r="D36" s="74"/>
      <c r="E36" s="356" t="str">
        <f t="shared" si="0"/>
        <v/>
      </c>
      <c r="F36" s="354" t="b">
        <f>IF(nume_candidat="",FALSE,ISNUMBER(SEARCH(nume_candidat,#REF!)))</f>
        <v>0</v>
      </c>
      <c r="G36" s="355" t="e">
        <f>LEN(#REF!)-LEN(SUBSTITUTE(#REF!,",",""))+1</f>
        <v>#REF!</v>
      </c>
    </row>
    <row r="37" spans="1:7">
      <c r="A37" s="5" t="s">
        <v>86</v>
      </c>
      <c r="B37" s="6"/>
      <c r="C37" s="217"/>
      <c r="D37" s="74"/>
      <c r="E37" s="356" t="str">
        <f t="shared" si="0"/>
        <v/>
      </c>
      <c r="F37" s="354" t="b">
        <f>IF(nume_candidat="",FALSE,ISNUMBER(SEARCH(nume_candidat,#REF!)))</f>
        <v>0</v>
      </c>
      <c r="G37" s="355" t="e">
        <f>LEN(#REF!)-LEN(SUBSTITUTE(#REF!,",",""))+1</f>
        <v>#REF!</v>
      </c>
    </row>
    <row r="38" spans="1:7">
      <c r="A38" s="5" t="s">
        <v>87</v>
      </c>
      <c r="B38" s="6"/>
      <c r="C38" s="217"/>
      <c r="D38" s="74"/>
      <c r="E38" s="356" t="str">
        <f t="shared" si="0"/>
        <v/>
      </c>
      <c r="F38" s="354" t="b">
        <f>IF(nume_candidat="",FALSE,ISNUMBER(SEARCH(nume_candidat,#REF!)))</f>
        <v>0</v>
      </c>
      <c r="G38" s="355" t="e">
        <f>LEN(#REF!)-LEN(SUBSTITUTE(#REF!,",",""))+1</f>
        <v>#REF!</v>
      </c>
    </row>
    <row r="39" spans="1:7">
      <c r="A39" s="5" t="s">
        <v>88</v>
      </c>
      <c r="B39" s="6"/>
      <c r="C39" s="217"/>
      <c r="D39" s="74"/>
      <c r="E39" s="356" t="str">
        <f t="shared" si="0"/>
        <v/>
      </c>
      <c r="F39" s="354" t="b">
        <f>IF(nume_candidat="",FALSE,ISNUMBER(SEARCH(nume_candidat,#REF!)))</f>
        <v>0</v>
      </c>
      <c r="G39" s="355" t="e">
        <f>LEN(#REF!)-LEN(SUBSTITUTE(#REF!,",",""))+1</f>
        <v>#REF!</v>
      </c>
    </row>
    <row r="40" spans="1:7">
      <c r="A40" s="5" t="s">
        <v>96</v>
      </c>
      <c r="B40" s="6"/>
      <c r="C40" s="217"/>
      <c r="D40" s="74"/>
      <c r="E40" s="356" t="str">
        <f t="shared" si="0"/>
        <v/>
      </c>
      <c r="F40" s="354" t="b">
        <f>IF(nume_candidat="",FALSE,ISNUMBER(SEARCH(nume_candidat,#REF!)))</f>
        <v>0</v>
      </c>
      <c r="G40" s="355" t="e">
        <f>LEN(#REF!)-LEN(SUBSTITUTE(#REF!,",",""))+1</f>
        <v>#REF!</v>
      </c>
    </row>
    <row r="41" spans="1:7">
      <c r="A41" s="5" t="s">
        <v>97</v>
      </c>
      <c r="B41" s="6"/>
      <c r="C41" s="217"/>
      <c r="D41" s="74"/>
      <c r="E41" s="356" t="str">
        <f t="shared" si="0"/>
        <v/>
      </c>
      <c r="F41" s="354" t="b">
        <f>IF(nume_candidat="",FALSE,ISNUMBER(SEARCH(nume_candidat,#REF!)))</f>
        <v>0</v>
      </c>
      <c r="G41" s="355" t="e">
        <f>LEN(#REF!)-LEN(SUBSTITUTE(#REF!,",",""))+1</f>
        <v>#REF!</v>
      </c>
    </row>
    <row r="42" spans="1:7">
      <c r="A42" s="5" t="s">
        <v>98</v>
      </c>
      <c r="B42" s="6"/>
      <c r="C42" s="217"/>
      <c r="D42" s="74"/>
      <c r="E42" s="356" t="str">
        <f t="shared" si="0"/>
        <v/>
      </c>
      <c r="F42" s="354" t="b">
        <f>IF(nume_candidat="",FALSE,ISNUMBER(SEARCH(nume_candidat,#REF!)))</f>
        <v>0</v>
      </c>
      <c r="G42" s="355" t="e">
        <f>LEN(#REF!)-LEN(SUBSTITUTE(#REF!,",",""))+1</f>
        <v>#REF!</v>
      </c>
    </row>
    <row r="43" spans="1:7">
      <c r="A43" s="5" t="s">
        <v>99</v>
      </c>
      <c r="B43" s="6"/>
      <c r="C43" s="217"/>
      <c r="D43" s="74"/>
      <c r="E43" s="356" t="str">
        <f t="shared" si="0"/>
        <v/>
      </c>
      <c r="F43" s="354" t="b">
        <f>IF(nume_candidat="",FALSE,ISNUMBER(SEARCH(nume_candidat,#REF!)))</f>
        <v>0</v>
      </c>
      <c r="G43" s="355" t="e">
        <f>LEN(#REF!)-LEN(SUBSTITUTE(#REF!,",",""))+1</f>
        <v>#REF!</v>
      </c>
    </row>
    <row r="44" spans="1:7">
      <c r="A44" s="5" t="s">
        <v>100</v>
      </c>
      <c r="B44" s="6"/>
      <c r="C44" s="217"/>
      <c r="D44" s="74"/>
      <c r="E44" s="356" t="str">
        <f t="shared" si="0"/>
        <v/>
      </c>
      <c r="F44" s="354" t="b">
        <f>IF(nume_candidat="",FALSE,ISNUMBER(SEARCH(nume_candidat,#REF!)))</f>
        <v>0</v>
      </c>
      <c r="G44" s="355" t="e">
        <f>LEN(#REF!)-LEN(SUBSTITUTE(#REF!,",",""))+1</f>
        <v>#REF!</v>
      </c>
    </row>
    <row r="45" spans="1:7">
      <c r="A45" s="5" t="s">
        <v>101</v>
      </c>
      <c r="B45" s="6"/>
      <c r="C45" s="217"/>
      <c r="D45" s="74"/>
      <c r="E45" s="356" t="str">
        <f t="shared" si="0"/>
        <v/>
      </c>
      <c r="F45" s="354" t="b">
        <f>IF(nume_candidat="",FALSE,ISNUMBER(SEARCH(nume_candidat,#REF!)))</f>
        <v>0</v>
      </c>
      <c r="G45" s="355" t="e">
        <f>LEN(#REF!)-LEN(SUBSTITUTE(#REF!,",",""))+1</f>
        <v>#REF!</v>
      </c>
    </row>
    <row r="46" spans="1:7">
      <c r="A46" s="5" t="s">
        <v>103</v>
      </c>
      <c r="B46" s="6"/>
      <c r="C46" s="217"/>
      <c r="D46" s="74"/>
      <c r="E46" s="356" t="str">
        <f t="shared" si="0"/>
        <v/>
      </c>
      <c r="F46" s="354" t="b">
        <f>IF(nume_candidat="",FALSE,ISNUMBER(SEARCH(nume_candidat,#REF!)))</f>
        <v>0</v>
      </c>
      <c r="G46" s="355" t="e">
        <f>LEN(#REF!)-LEN(SUBSTITUTE(#REF!,",",""))+1</f>
        <v>#REF!</v>
      </c>
    </row>
    <row r="47" spans="1:7">
      <c r="A47" s="5" t="s">
        <v>104</v>
      </c>
      <c r="B47" s="6"/>
      <c r="C47" s="217"/>
      <c r="D47" s="74"/>
      <c r="E47" s="356" t="str">
        <f t="shared" si="0"/>
        <v/>
      </c>
      <c r="F47" s="354" t="b">
        <f>IF(nume_candidat="",FALSE,ISNUMBER(SEARCH(nume_candidat,#REF!)))</f>
        <v>0</v>
      </c>
      <c r="G47" s="355" t="e">
        <f>LEN(#REF!)-LEN(SUBSTITUTE(#REF!,",",""))+1</f>
        <v>#REF!</v>
      </c>
    </row>
    <row r="48" spans="1:7">
      <c r="A48" s="5" t="s">
        <v>105</v>
      </c>
      <c r="B48" s="6"/>
      <c r="C48" s="217"/>
      <c r="D48" s="74"/>
      <c r="E48" s="356" t="str">
        <f t="shared" si="0"/>
        <v/>
      </c>
      <c r="F48" s="354" t="b">
        <f>IF(nume_candidat="",FALSE,ISNUMBER(SEARCH(nume_candidat,#REF!)))</f>
        <v>0</v>
      </c>
      <c r="G48" s="355" t="e">
        <f>LEN(#REF!)-LEN(SUBSTITUTE(#REF!,",",""))+1</f>
        <v>#REF!</v>
      </c>
    </row>
    <row r="49" spans="1:7">
      <c r="A49" s="5" t="s">
        <v>106</v>
      </c>
      <c r="B49" s="6"/>
      <c r="C49" s="217"/>
      <c r="D49" s="74"/>
      <c r="E49" s="356" t="str">
        <f t="shared" si="0"/>
        <v/>
      </c>
      <c r="F49" s="354" t="b">
        <f>IF(nume_candidat="",FALSE,ISNUMBER(SEARCH(nume_candidat,#REF!)))</f>
        <v>0</v>
      </c>
      <c r="G49" s="355" t="e">
        <f>LEN(#REF!)-LEN(SUBSTITUTE(#REF!,",",""))+1</f>
        <v>#REF!</v>
      </c>
    </row>
    <row r="50" spans="1:7">
      <c r="A50" s="5" t="s">
        <v>107</v>
      </c>
      <c r="B50" s="6"/>
      <c r="C50" s="217"/>
      <c r="D50" s="74"/>
      <c r="E50" s="356" t="str">
        <f t="shared" si="0"/>
        <v/>
      </c>
      <c r="F50" s="354" t="b">
        <f>IF(nume_candidat="",FALSE,ISNUMBER(SEARCH(nume_candidat,#REF!)))</f>
        <v>0</v>
      </c>
      <c r="G50" s="355" t="e">
        <f>LEN(#REF!)-LEN(SUBSTITUTE(#REF!,",",""))+1</f>
        <v>#REF!</v>
      </c>
    </row>
    <row r="51" spans="1:7">
      <c r="A51" s="5" t="s">
        <v>108</v>
      </c>
      <c r="B51" s="6"/>
      <c r="C51" s="217"/>
      <c r="D51" s="74"/>
      <c r="E51" s="356" t="str">
        <f t="shared" si="0"/>
        <v/>
      </c>
      <c r="F51" s="354" t="b">
        <f>IF(nume_candidat="",FALSE,ISNUMBER(SEARCH(nume_candidat,#REF!)))</f>
        <v>0</v>
      </c>
      <c r="G51" s="355" t="e">
        <f>LEN(#REF!)-LEN(SUBSTITUTE(#REF!,",",""))+1</f>
        <v>#REF!</v>
      </c>
    </row>
    <row r="52" spans="1:7">
      <c r="A52" s="5" t="s">
        <v>109</v>
      </c>
      <c r="B52" s="6"/>
      <c r="C52" s="217"/>
      <c r="D52" s="74"/>
      <c r="E52" s="356" t="str">
        <f t="shared" si="0"/>
        <v/>
      </c>
      <c r="F52" s="354" t="b">
        <f>IF(nume_candidat="",FALSE,ISNUMBER(SEARCH(nume_candidat,#REF!)))</f>
        <v>0</v>
      </c>
      <c r="G52" s="355" t="e">
        <f>LEN(#REF!)-LEN(SUBSTITUTE(#REF!,",",""))+1</f>
        <v>#REF!</v>
      </c>
    </row>
    <row r="53" spans="1:7">
      <c r="A53" s="5" t="s">
        <v>110</v>
      </c>
      <c r="B53" s="6"/>
      <c r="C53" s="217"/>
      <c r="D53" s="74"/>
      <c r="E53" s="356" t="str">
        <f t="shared" si="0"/>
        <v/>
      </c>
      <c r="F53" s="354" t="b">
        <f>IF(nume_candidat="",FALSE,ISNUMBER(SEARCH(nume_candidat,#REF!)))</f>
        <v>0</v>
      </c>
      <c r="G53" s="355" t="e">
        <f>LEN(#REF!)-LEN(SUBSTITUTE(#REF!,",",""))+1</f>
        <v>#REF!</v>
      </c>
    </row>
    <row r="54" spans="1:7">
      <c r="A54" s="5" t="s">
        <v>111</v>
      </c>
      <c r="B54" s="6"/>
      <c r="C54" s="217"/>
      <c r="D54" s="74"/>
      <c r="E54" s="356" t="str">
        <f t="shared" si="0"/>
        <v/>
      </c>
      <c r="F54" s="354" t="b">
        <f>IF(nume_candidat="",FALSE,ISNUMBER(SEARCH(nume_candidat,#REF!)))</f>
        <v>0</v>
      </c>
      <c r="G54" s="355" t="e">
        <f>LEN(#REF!)-LEN(SUBSTITUTE(#REF!,",",""))+1</f>
        <v>#REF!</v>
      </c>
    </row>
    <row r="55" spans="1:7">
      <c r="A55" s="5" t="s">
        <v>112</v>
      </c>
      <c r="B55" s="6"/>
      <c r="C55" s="217"/>
      <c r="D55" s="74"/>
      <c r="E55" s="356" t="str">
        <f t="shared" si="0"/>
        <v/>
      </c>
      <c r="F55" s="354" t="b">
        <f>IF(nume_candidat="",FALSE,ISNUMBER(SEARCH(nume_candidat,#REF!)))</f>
        <v>0</v>
      </c>
      <c r="G55" s="355" t="e">
        <f>LEN(#REF!)-LEN(SUBSTITUTE(#REF!,",",""))+1</f>
        <v>#REF!</v>
      </c>
    </row>
    <row r="56" spans="1:7">
      <c r="A56" s="5" t="s">
        <v>113</v>
      </c>
      <c r="B56" s="6"/>
      <c r="C56" s="217"/>
      <c r="D56" s="74"/>
      <c r="E56" s="356" t="str">
        <f t="shared" si="0"/>
        <v/>
      </c>
      <c r="F56" s="354" t="b">
        <f>IF(nume_candidat="",FALSE,ISNUMBER(SEARCH(nume_candidat,#REF!)))</f>
        <v>0</v>
      </c>
      <c r="G56" s="355" t="e">
        <f>LEN(#REF!)-LEN(SUBSTITUTE(#REF!,",",""))+1</f>
        <v>#REF!</v>
      </c>
    </row>
    <row r="57" spans="1:7">
      <c r="A57" s="5" t="s">
        <v>114</v>
      </c>
      <c r="B57" s="6"/>
      <c r="C57" s="217"/>
      <c r="D57" s="74"/>
      <c r="E57" s="356" t="str">
        <f t="shared" si="0"/>
        <v/>
      </c>
      <c r="F57" s="354" t="b">
        <f>IF(nume_candidat="",FALSE,ISNUMBER(SEARCH(nume_candidat,#REF!)))</f>
        <v>0</v>
      </c>
      <c r="G57" s="355" t="e">
        <f>LEN(#REF!)-LEN(SUBSTITUTE(#REF!,",",""))+1</f>
        <v>#REF!</v>
      </c>
    </row>
    <row r="58" spans="1:7">
      <c r="A58" s="5" t="s">
        <v>115</v>
      </c>
      <c r="B58" s="6"/>
      <c r="C58" s="217"/>
      <c r="D58" s="74"/>
      <c r="E58" s="356" t="str">
        <f t="shared" si="0"/>
        <v/>
      </c>
      <c r="F58" s="354" t="b">
        <f>IF(nume_candidat="",FALSE,ISNUMBER(SEARCH(nume_candidat,#REF!)))</f>
        <v>0</v>
      </c>
      <c r="G58" s="355" t="e">
        <f>LEN(#REF!)-LEN(SUBSTITUTE(#REF!,",",""))+1</f>
        <v>#REF!</v>
      </c>
    </row>
    <row r="59" spans="1:7">
      <c r="A59" s="5" t="s">
        <v>116</v>
      </c>
      <c r="B59" s="6"/>
      <c r="C59" s="217"/>
      <c r="D59" s="74"/>
      <c r="E59" s="356" t="str">
        <f t="shared" si="0"/>
        <v/>
      </c>
      <c r="F59" s="354" t="b">
        <f>IF(nume_candidat="",FALSE,ISNUMBER(SEARCH(nume_candidat,#REF!)))</f>
        <v>0</v>
      </c>
      <c r="G59" s="355" t="e">
        <f>LEN(#REF!)-LEN(SUBSTITUTE(#REF!,",",""))+1</f>
        <v>#REF!</v>
      </c>
    </row>
    <row r="60" spans="1:7">
      <c r="A60" s="5" t="s">
        <v>117</v>
      </c>
      <c r="B60" s="6"/>
      <c r="C60" s="217"/>
      <c r="D60" s="74"/>
      <c r="E60" s="356" t="str">
        <f t="shared" si="0"/>
        <v/>
      </c>
      <c r="F60" s="354" t="b">
        <f>IF(nume_candidat="",FALSE,ISNUMBER(SEARCH(nume_candidat,#REF!)))</f>
        <v>0</v>
      </c>
      <c r="G60" s="355" t="e">
        <f>LEN(#REF!)-LEN(SUBSTITUTE(#REF!,",",""))+1</f>
        <v>#REF!</v>
      </c>
    </row>
    <row r="61" spans="1:7">
      <c r="A61" s="5" t="s">
        <v>118</v>
      </c>
      <c r="B61" s="6"/>
      <c r="C61" s="217"/>
      <c r="D61" s="74"/>
      <c r="E61" s="356" t="str">
        <f t="shared" si="0"/>
        <v/>
      </c>
      <c r="F61" s="354" t="b">
        <f>IF(nume_candidat="",FALSE,ISNUMBER(SEARCH(nume_candidat,#REF!)))</f>
        <v>0</v>
      </c>
      <c r="G61" s="355" t="e">
        <f>LEN(#REF!)-LEN(SUBSTITUTE(#REF!,",",""))+1</f>
        <v>#REF!</v>
      </c>
    </row>
    <row r="62" spans="1:7">
      <c r="A62" s="5" t="s">
        <v>119</v>
      </c>
      <c r="B62" s="6"/>
      <c r="C62" s="217"/>
      <c r="D62" s="74"/>
      <c r="E62" s="356" t="str">
        <f t="shared" si="0"/>
        <v/>
      </c>
      <c r="F62" s="354" t="b">
        <f>IF(nume_candidat="",FALSE,ISNUMBER(SEARCH(nume_candidat,#REF!)))</f>
        <v>0</v>
      </c>
      <c r="G62" s="355" t="e">
        <f>LEN(#REF!)-LEN(SUBSTITUTE(#REF!,",",""))+1</f>
        <v>#REF!</v>
      </c>
    </row>
    <row r="63" spans="1:7">
      <c r="A63" s="5" t="s">
        <v>120</v>
      </c>
      <c r="B63" s="6"/>
      <c r="C63" s="217"/>
      <c r="D63" s="74"/>
      <c r="E63" s="356" t="str">
        <f t="shared" si="0"/>
        <v/>
      </c>
      <c r="F63" s="354" t="b">
        <f>IF(nume_candidat="",FALSE,ISNUMBER(SEARCH(nume_candidat,#REF!)))</f>
        <v>0</v>
      </c>
      <c r="G63" s="355" t="e">
        <f>LEN(#REF!)-LEN(SUBSTITUTE(#REF!,",",""))+1</f>
        <v>#REF!</v>
      </c>
    </row>
    <row r="64" spans="1:7">
      <c r="A64" s="5" t="s">
        <v>121</v>
      </c>
      <c r="B64" s="6"/>
      <c r="C64" s="217"/>
      <c r="D64" s="74"/>
      <c r="E64" s="356" t="str">
        <f t="shared" si="0"/>
        <v/>
      </c>
      <c r="F64" s="354" t="b">
        <f>IF(nume_candidat="",FALSE,ISNUMBER(SEARCH(nume_candidat,#REF!)))</f>
        <v>0</v>
      </c>
      <c r="G64" s="355" t="e">
        <f>LEN(#REF!)-LEN(SUBSTITUTE(#REF!,",",""))+1</f>
        <v>#REF!</v>
      </c>
    </row>
    <row r="65" spans="1:7">
      <c r="A65" s="5" t="s">
        <v>122</v>
      </c>
      <c r="B65" s="6"/>
      <c r="C65" s="217"/>
      <c r="D65" s="74"/>
      <c r="E65" s="356" t="str">
        <f t="shared" si="0"/>
        <v/>
      </c>
      <c r="F65" s="354" t="b">
        <f>IF(nume_candidat="",FALSE,ISNUMBER(SEARCH(nume_candidat,#REF!)))</f>
        <v>0</v>
      </c>
      <c r="G65" s="355" t="e">
        <f>LEN(#REF!)-LEN(SUBSTITUTE(#REF!,",",""))+1</f>
        <v>#REF!</v>
      </c>
    </row>
    <row r="66" spans="1:7">
      <c r="A66" s="5" t="s">
        <v>123</v>
      </c>
      <c r="B66" s="6"/>
      <c r="C66" s="217"/>
      <c r="D66" s="74"/>
      <c r="E66" s="356" t="str">
        <f t="shared" si="0"/>
        <v/>
      </c>
      <c r="F66" s="354" t="b">
        <f>IF(nume_candidat="",FALSE,ISNUMBER(SEARCH(nume_candidat,#REF!)))</f>
        <v>0</v>
      </c>
      <c r="G66" s="355" t="e">
        <f>LEN(#REF!)-LEN(SUBSTITUTE(#REF!,",",""))+1</f>
        <v>#REF!</v>
      </c>
    </row>
    <row r="67" spans="1:7">
      <c r="A67" s="5" t="s">
        <v>124</v>
      </c>
      <c r="B67" s="6"/>
      <c r="C67" s="217"/>
      <c r="D67" s="74"/>
      <c r="E67" s="356" t="str">
        <f t="shared" si="0"/>
        <v/>
      </c>
      <c r="F67" s="354" t="b">
        <f>IF(nume_candidat="",FALSE,ISNUMBER(SEARCH(nume_candidat,#REF!)))</f>
        <v>0</v>
      </c>
      <c r="G67" s="355" t="e">
        <f>LEN(#REF!)-LEN(SUBSTITUTE(#REF!,",",""))+1</f>
        <v>#REF!</v>
      </c>
    </row>
    <row r="68" spans="1:7">
      <c r="A68" s="5" t="s">
        <v>125</v>
      </c>
      <c r="B68" s="6"/>
      <c r="C68" s="217"/>
      <c r="D68" s="74"/>
      <c r="E68" s="356" t="str">
        <f t="shared" si="0"/>
        <v/>
      </c>
      <c r="F68" s="354" t="b">
        <f>IF(nume_candidat="",FALSE,ISNUMBER(SEARCH(nume_candidat,#REF!)))</f>
        <v>0</v>
      </c>
      <c r="G68" s="355" t="e">
        <f>LEN(#REF!)-LEN(SUBSTITUTE(#REF!,",",""))+1</f>
        <v>#REF!</v>
      </c>
    </row>
    <row r="69" spans="1:7">
      <c r="A69" s="5" t="s">
        <v>126</v>
      </c>
      <c r="B69" s="6"/>
      <c r="C69" s="217"/>
      <c r="D69" s="74"/>
      <c r="E69" s="356" t="str">
        <f t="shared" si="0"/>
        <v/>
      </c>
      <c r="F69" s="354" t="b">
        <f>IF(nume_candidat="",FALSE,ISNUMBER(SEARCH(nume_candidat,#REF!)))</f>
        <v>0</v>
      </c>
      <c r="G69" s="355" t="e">
        <f>LEN(#REF!)-LEN(SUBSTITUTE(#REF!,",",""))+1</f>
        <v>#REF!</v>
      </c>
    </row>
    <row r="70" spans="1:7">
      <c r="A70" s="5" t="s">
        <v>127</v>
      </c>
      <c r="B70" s="6"/>
      <c r="C70" s="217"/>
      <c r="D70" s="74"/>
      <c r="E70" s="356" t="str">
        <f t="shared" si="0"/>
        <v/>
      </c>
      <c r="F70" s="354" t="b">
        <f>IF(nume_candidat="",FALSE,ISNUMBER(SEARCH(nume_candidat,#REF!)))</f>
        <v>0</v>
      </c>
      <c r="G70" s="355" t="e">
        <f>LEN(#REF!)-LEN(SUBSTITUTE(#REF!,",",""))+1</f>
        <v>#REF!</v>
      </c>
    </row>
    <row r="71" spans="1:7">
      <c r="A71" s="5" t="s">
        <v>128</v>
      </c>
      <c r="B71" s="6"/>
      <c r="C71" s="217"/>
      <c r="D71" s="74"/>
      <c r="E71" s="356" t="str">
        <f t="shared" si="0"/>
        <v/>
      </c>
      <c r="F71" s="354" t="b">
        <f>IF(nume_candidat="",FALSE,ISNUMBER(SEARCH(nume_candidat,#REF!)))</f>
        <v>0</v>
      </c>
      <c r="G71" s="355" t="e">
        <f>LEN(#REF!)-LEN(SUBSTITUTE(#REF!,",",""))+1</f>
        <v>#REF!</v>
      </c>
    </row>
    <row r="72" spans="1:7">
      <c r="A72" s="5" t="s">
        <v>129</v>
      </c>
      <c r="B72" s="6"/>
      <c r="C72" s="217"/>
      <c r="D72" s="74"/>
      <c r="E72" s="356" t="str">
        <f t="shared" si="0"/>
        <v/>
      </c>
      <c r="F72" s="354" t="b">
        <f>IF(nume_candidat="",FALSE,ISNUMBER(SEARCH(nume_candidat,#REF!)))</f>
        <v>0</v>
      </c>
      <c r="G72" s="355" t="e">
        <f>LEN(#REF!)-LEN(SUBSTITUTE(#REF!,",",""))+1</f>
        <v>#REF!</v>
      </c>
    </row>
    <row r="73" spans="1:7">
      <c r="A73" s="5" t="s">
        <v>130</v>
      </c>
      <c r="B73" s="6"/>
      <c r="C73" s="217"/>
      <c r="D73" s="74"/>
      <c r="E73" s="356" t="str">
        <f t="shared" si="0"/>
        <v/>
      </c>
      <c r="F73" s="354" t="b">
        <f>IF(nume_candidat="",FALSE,ISNUMBER(SEARCH(nume_candidat,#REF!)))</f>
        <v>0</v>
      </c>
      <c r="G73" s="355" t="e">
        <f>LEN(#REF!)-LEN(SUBSTITUTE(#REF!,",",""))+1</f>
        <v>#REF!</v>
      </c>
    </row>
    <row r="74" spans="1:7">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132</v>
      </c>
      <c r="B75" s="6"/>
      <c r="C75" s="217"/>
      <c r="D75" s="74"/>
      <c r="E75" s="356" t="str">
        <f t="shared" si="1"/>
        <v/>
      </c>
      <c r="F75" s="354" t="b">
        <f>IF(nume_candidat="",FALSE,ISNUMBER(SEARCH(nume_candidat,#REF!)))</f>
        <v>0</v>
      </c>
      <c r="G75" s="355" t="e">
        <f>LEN(#REF!)-LEN(SUBSTITUTE(#REF!,",",""))+1</f>
        <v>#REF!</v>
      </c>
    </row>
    <row r="76" spans="1:7">
      <c r="A76" s="5" t="s">
        <v>133</v>
      </c>
      <c r="B76" s="6"/>
      <c r="C76" s="217"/>
      <c r="D76" s="74"/>
      <c r="E76" s="356" t="str">
        <f t="shared" si="1"/>
        <v/>
      </c>
      <c r="F76" s="354" t="b">
        <f>IF(nume_candidat="",FALSE,ISNUMBER(SEARCH(nume_candidat,#REF!)))</f>
        <v>0</v>
      </c>
      <c r="G76" s="355" t="e">
        <f>LEN(#REF!)-LEN(SUBSTITUTE(#REF!,",",""))+1</f>
        <v>#REF!</v>
      </c>
    </row>
    <row r="77" spans="1:7">
      <c r="A77" s="5" t="s">
        <v>134</v>
      </c>
      <c r="B77" s="6"/>
      <c r="C77" s="217"/>
      <c r="D77" s="74"/>
      <c r="E77" s="356" t="str">
        <f t="shared" si="1"/>
        <v/>
      </c>
      <c r="F77" s="354" t="b">
        <f>IF(nume_candidat="",FALSE,ISNUMBER(SEARCH(nume_candidat,#REF!)))</f>
        <v>0</v>
      </c>
      <c r="G77" s="355" t="e">
        <f>LEN(#REF!)-LEN(SUBSTITUTE(#REF!,",",""))+1</f>
        <v>#REF!</v>
      </c>
    </row>
    <row r="78" spans="1:7">
      <c r="A78" s="5" t="s">
        <v>135</v>
      </c>
      <c r="B78" s="6"/>
      <c r="C78" s="217"/>
      <c r="D78" s="74"/>
      <c r="E78" s="356" t="str">
        <f t="shared" si="1"/>
        <v/>
      </c>
      <c r="F78" s="354" t="b">
        <f>IF(nume_candidat="",FALSE,ISNUMBER(SEARCH(nume_candidat,#REF!)))</f>
        <v>0</v>
      </c>
      <c r="G78" s="355" t="e">
        <f>LEN(#REF!)-LEN(SUBSTITUTE(#REF!,",",""))+1</f>
        <v>#REF!</v>
      </c>
    </row>
    <row r="79" spans="1:7">
      <c r="A79" s="5" t="s">
        <v>136</v>
      </c>
      <c r="B79" s="6"/>
      <c r="C79" s="217"/>
      <c r="D79" s="74"/>
      <c r="E79" s="356" t="str">
        <f t="shared" si="1"/>
        <v/>
      </c>
      <c r="F79" s="354" t="b">
        <f>IF(nume_candidat="",FALSE,ISNUMBER(SEARCH(nume_candidat,#REF!)))</f>
        <v>0</v>
      </c>
      <c r="G79" s="355" t="e">
        <f>LEN(#REF!)-LEN(SUBSTITUTE(#REF!,",",""))+1</f>
        <v>#REF!</v>
      </c>
    </row>
    <row r="80" spans="1:7">
      <c r="A80" s="5" t="s">
        <v>137</v>
      </c>
      <c r="B80" s="6"/>
      <c r="C80" s="217"/>
      <c r="D80" s="74"/>
      <c r="E80" s="356" t="str">
        <f t="shared" si="1"/>
        <v/>
      </c>
      <c r="F80" s="354" t="b">
        <f>IF(nume_candidat="",FALSE,ISNUMBER(SEARCH(nume_candidat,#REF!)))</f>
        <v>0</v>
      </c>
      <c r="G80" s="355" t="e">
        <f>LEN(#REF!)-LEN(SUBSTITUTE(#REF!,",",""))+1</f>
        <v>#REF!</v>
      </c>
    </row>
    <row r="81" spans="1:7">
      <c r="A81" s="5" t="s">
        <v>138</v>
      </c>
      <c r="B81" s="6"/>
      <c r="C81" s="217"/>
      <c r="D81" s="74"/>
      <c r="E81" s="356" t="str">
        <f t="shared" si="1"/>
        <v/>
      </c>
      <c r="F81" s="354" t="b">
        <f>IF(nume_candidat="",FALSE,ISNUMBER(SEARCH(nume_candidat,#REF!)))</f>
        <v>0</v>
      </c>
      <c r="G81" s="355" t="e">
        <f>LEN(#REF!)-LEN(SUBSTITUTE(#REF!,",",""))+1</f>
        <v>#REF!</v>
      </c>
    </row>
    <row r="82" spans="1:7">
      <c r="A82" s="5" t="s">
        <v>139</v>
      </c>
      <c r="B82" s="6"/>
      <c r="C82" s="217"/>
      <c r="D82" s="74"/>
      <c r="E82" s="356" t="str">
        <f t="shared" si="1"/>
        <v/>
      </c>
      <c r="F82" s="354" t="b">
        <f>IF(nume_candidat="",FALSE,ISNUMBER(SEARCH(nume_candidat,#REF!)))</f>
        <v>0</v>
      </c>
      <c r="G82" s="355" t="e">
        <f>LEN(#REF!)-LEN(SUBSTITUTE(#REF!,",",""))+1</f>
        <v>#REF!</v>
      </c>
    </row>
    <row r="83" spans="1:7">
      <c r="A83" s="5" t="s">
        <v>140</v>
      </c>
      <c r="B83" s="6"/>
      <c r="C83" s="217"/>
      <c r="D83" s="74"/>
      <c r="E83" s="356" t="str">
        <f t="shared" si="1"/>
        <v/>
      </c>
      <c r="F83" s="354" t="b">
        <f>IF(nume_candidat="",FALSE,ISNUMBER(SEARCH(nume_candidat,#REF!)))</f>
        <v>0</v>
      </c>
      <c r="G83" s="355" t="e">
        <f>LEN(#REF!)-LEN(SUBSTITUTE(#REF!,",",""))+1</f>
        <v>#REF!</v>
      </c>
    </row>
    <row r="84" spans="1:7">
      <c r="A84" s="5" t="s">
        <v>141</v>
      </c>
      <c r="B84" s="6"/>
      <c r="C84" s="217"/>
      <c r="D84" s="74"/>
      <c r="E84" s="356" t="str">
        <f t="shared" si="1"/>
        <v/>
      </c>
      <c r="F84" s="354" t="b">
        <f>IF(nume_candidat="",FALSE,ISNUMBER(SEARCH(nume_candidat,#REF!)))</f>
        <v>0</v>
      </c>
      <c r="G84" s="355" t="e">
        <f>LEN(#REF!)-LEN(SUBSTITUTE(#REF!,",",""))+1</f>
        <v>#REF!</v>
      </c>
    </row>
    <row r="85" spans="1:7">
      <c r="A85" s="5" t="s">
        <v>142</v>
      </c>
      <c r="B85" s="6"/>
      <c r="C85" s="217"/>
      <c r="D85" s="74"/>
      <c r="E85" s="356" t="str">
        <f t="shared" si="1"/>
        <v/>
      </c>
      <c r="F85" s="354" t="b">
        <f>IF(nume_candidat="",FALSE,ISNUMBER(SEARCH(nume_candidat,#REF!)))</f>
        <v>0</v>
      </c>
      <c r="G85" s="355" t="e">
        <f>LEN(#REF!)-LEN(SUBSTITUTE(#REF!,",",""))+1</f>
        <v>#REF!</v>
      </c>
    </row>
    <row r="86" spans="1:7">
      <c r="A86" s="5" t="s">
        <v>143</v>
      </c>
      <c r="B86" s="6"/>
      <c r="C86" s="217"/>
      <c r="D86" s="74"/>
      <c r="E86" s="356" t="str">
        <f t="shared" si="1"/>
        <v/>
      </c>
      <c r="F86" s="354" t="b">
        <f>IF(nume_candidat="",FALSE,ISNUMBER(SEARCH(nume_candidat,#REF!)))</f>
        <v>0</v>
      </c>
      <c r="G86" s="355" t="e">
        <f>LEN(#REF!)-LEN(SUBSTITUTE(#REF!,",",""))+1</f>
        <v>#REF!</v>
      </c>
    </row>
    <row r="87" spans="1:7">
      <c r="A87" s="5" t="s">
        <v>144</v>
      </c>
      <c r="B87" s="6"/>
      <c r="C87" s="217"/>
      <c r="D87" s="74"/>
      <c r="E87" s="356" t="str">
        <f t="shared" si="1"/>
        <v/>
      </c>
      <c r="F87" s="354" t="b">
        <f>IF(nume_candidat="",FALSE,ISNUMBER(SEARCH(nume_candidat,#REF!)))</f>
        <v>0</v>
      </c>
      <c r="G87" s="355" t="e">
        <f>LEN(#REF!)-LEN(SUBSTITUTE(#REF!,",",""))+1</f>
        <v>#REF!</v>
      </c>
    </row>
    <row r="88" spans="1:7">
      <c r="A88" s="5" t="s">
        <v>145</v>
      </c>
      <c r="B88" s="6"/>
      <c r="C88" s="217"/>
      <c r="D88" s="74"/>
      <c r="E88" s="356" t="str">
        <f t="shared" si="1"/>
        <v/>
      </c>
      <c r="F88" s="354" t="b">
        <f>IF(nume_candidat="",FALSE,ISNUMBER(SEARCH(nume_candidat,#REF!)))</f>
        <v>0</v>
      </c>
      <c r="G88" s="355" t="e">
        <f>LEN(#REF!)-LEN(SUBSTITUTE(#REF!,",",""))+1</f>
        <v>#REF!</v>
      </c>
    </row>
    <row r="89" spans="1:7">
      <c r="A89" s="5" t="s">
        <v>146</v>
      </c>
      <c r="B89" s="6"/>
      <c r="C89" s="217"/>
      <c r="D89" s="74"/>
      <c r="E89" s="356" t="str">
        <f t="shared" si="1"/>
        <v/>
      </c>
      <c r="F89" s="354" t="b">
        <f>IF(nume_candidat="",FALSE,ISNUMBER(SEARCH(nume_candidat,#REF!)))</f>
        <v>0</v>
      </c>
      <c r="G89" s="355" t="e">
        <f>LEN(#REF!)-LEN(SUBSTITUTE(#REF!,",",""))+1</f>
        <v>#REF!</v>
      </c>
    </row>
    <row r="90" spans="1:7">
      <c r="A90" s="5" t="s">
        <v>147</v>
      </c>
      <c r="B90" s="6"/>
      <c r="C90" s="217"/>
      <c r="D90" s="74"/>
      <c r="E90" s="356" t="str">
        <f t="shared" si="1"/>
        <v/>
      </c>
      <c r="F90" s="354" t="b">
        <f>IF(nume_candidat="",FALSE,ISNUMBER(SEARCH(nume_candidat,#REF!)))</f>
        <v>0</v>
      </c>
      <c r="G90" s="355" t="e">
        <f>LEN(#REF!)-LEN(SUBSTITUTE(#REF!,",",""))+1</f>
        <v>#REF!</v>
      </c>
    </row>
    <row r="91" spans="1:7">
      <c r="A91" s="5" t="s">
        <v>148</v>
      </c>
      <c r="B91" s="6"/>
      <c r="C91" s="217"/>
      <c r="D91" s="74"/>
      <c r="E91" s="356" t="str">
        <f t="shared" si="1"/>
        <v/>
      </c>
      <c r="F91" s="354" t="b">
        <f>IF(nume_candidat="",FALSE,ISNUMBER(SEARCH(nume_candidat,#REF!)))</f>
        <v>0</v>
      </c>
      <c r="G91" s="355" t="e">
        <f>LEN(#REF!)-LEN(SUBSTITUTE(#REF!,",",""))+1</f>
        <v>#REF!</v>
      </c>
    </row>
    <row r="92" spans="1:7">
      <c r="A92" s="5" t="s">
        <v>149</v>
      </c>
      <c r="B92" s="6"/>
      <c r="C92" s="217"/>
      <c r="D92" s="74"/>
      <c r="E92" s="356" t="str">
        <f t="shared" si="1"/>
        <v/>
      </c>
      <c r="F92" s="354" t="b">
        <f>IF(nume_candidat="",FALSE,ISNUMBER(SEARCH(nume_candidat,#REF!)))</f>
        <v>0</v>
      </c>
      <c r="G92" s="355" t="e">
        <f>LEN(#REF!)-LEN(SUBSTITUTE(#REF!,",",""))+1</f>
        <v>#REF!</v>
      </c>
    </row>
    <row r="93" spans="1:7">
      <c r="A93" s="5" t="s">
        <v>150</v>
      </c>
      <c r="B93" s="6"/>
      <c r="C93" s="217"/>
      <c r="D93" s="74"/>
      <c r="E93" s="356" t="str">
        <f t="shared" si="1"/>
        <v/>
      </c>
      <c r="F93" s="354" t="b">
        <f>IF(nume_candidat="",FALSE,ISNUMBER(SEARCH(nume_candidat,#REF!)))</f>
        <v>0</v>
      </c>
      <c r="G93" s="355" t="e">
        <f>LEN(#REF!)-LEN(SUBSTITUTE(#REF!,",",""))+1</f>
        <v>#REF!</v>
      </c>
    </row>
    <row r="94" spans="1:7">
      <c r="A94" s="5" t="s">
        <v>151</v>
      </c>
      <c r="B94" s="6"/>
      <c r="C94" s="217"/>
      <c r="D94" s="74"/>
      <c r="E94" s="356" t="str">
        <f t="shared" si="1"/>
        <v/>
      </c>
      <c r="F94" s="354" t="b">
        <f>IF(nume_candidat="",FALSE,ISNUMBER(SEARCH(nume_candidat,#REF!)))</f>
        <v>0</v>
      </c>
      <c r="G94" s="355" t="e">
        <f>LEN(#REF!)-LEN(SUBSTITUTE(#REF!,",",""))+1</f>
        <v>#REF!</v>
      </c>
    </row>
    <row r="95" spans="1:7">
      <c r="A95" s="5" t="s">
        <v>152</v>
      </c>
      <c r="B95" s="6"/>
      <c r="C95" s="217"/>
      <c r="D95" s="74"/>
      <c r="E95" s="356" t="str">
        <f t="shared" si="1"/>
        <v/>
      </c>
      <c r="F95" s="354" t="b">
        <f>IF(nume_candidat="",FALSE,ISNUMBER(SEARCH(nume_candidat,#REF!)))</f>
        <v>0</v>
      </c>
      <c r="G95" s="355" t="e">
        <f>LEN(#REF!)-LEN(SUBSTITUTE(#REF!,",",""))+1</f>
        <v>#REF!</v>
      </c>
    </row>
    <row r="96" spans="1:7">
      <c r="A96" s="5" t="s">
        <v>153</v>
      </c>
      <c r="B96" s="6"/>
      <c r="C96" s="217"/>
      <c r="D96" s="74"/>
      <c r="E96" s="356" t="str">
        <f t="shared" si="1"/>
        <v/>
      </c>
      <c r="F96" s="354" t="b">
        <f>IF(nume_candidat="",FALSE,ISNUMBER(SEARCH(nume_candidat,#REF!)))</f>
        <v>0</v>
      </c>
      <c r="G96" s="355" t="e">
        <f>LEN(#REF!)-LEN(SUBSTITUTE(#REF!,",",""))+1</f>
        <v>#REF!</v>
      </c>
    </row>
    <row r="97" spans="1:7">
      <c r="A97" s="5" t="s">
        <v>154</v>
      </c>
      <c r="B97" s="6"/>
      <c r="C97" s="217"/>
      <c r="D97" s="74"/>
      <c r="E97" s="356" t="str">
        <f t="shared" si="1"/>
        <v/>
      </c>
      <c r="F97" s="354" t="b">
        <f>IF(nume_candidat="",FALSE,ISNUMBER(SEARCH(nume_candidat,#REF!)))</f>
        <v>0</v>
      </c>
      <c r="G97" s="355" t="e">
        <f>LEN(#REF!)-LEN(SUBSTITUTE(#REF!,",",""))+1</f>
        <v>#REF!</v>
      </c>
    </row>
    <row r="98" spans="1:7">
      <c r="A98" s="5" t="s">
        <v>155</v>
      </c>
      <c r="B98" s="6"/>
      <c r="C98" s="217"/>
      <c r="D98" s="74"/>
      <c r="E98" s="356" t="str">
        <f t="shared" si="1"/>
        <v/>
      </c>
      <c r="F98" s="354" t="b">
        <f>IF(nume_candidat="",FALSE,ISNUMBER(SEARCH(nume_candidat,#REF!)))</f>
        <v>0</v>
      </c>
      <c r="G98" s="355" t="e">
        <f>LEN(#REF!)-LEN(SUBSTITUTE(#REF!,",",""))+1</f>
        <v>#REF!</v>
      </c>
    </row>
    <row r="99" spans="1:7">
      <c r="A99" s="5" t="s">
        <v>156</v>
      </c>
      <c r="B99" s="6"/>
      <c r="C99" s="217"/>
      <c r="D99" s="74"/>
      <c r="E99" s="356" t="str">
        <f t="shared" si="1"/>
        <v/>
      </c>
      <c r="F99" s="354" t="b">
        <f>IF(nume_candidat="",FALSE,ISNUMBER(SEARCH(nume_candidat,#REF!)))</f>
        <v>0</v>
      </c>
      <c r="G99" s="355" t="e">
        <f>LEN(#REF!)-LEN(SUBSTITUTE(#REF!,",",""))+1</f>
        <v>#REF!</v>
      </c>
    </row>
    <row r="100" spans="1:7">
      <c r="A100" s="5" t="s">
        <v>157</v>
      </c>
      <c r="B100" s="6"/>
      <c r="C100" s="217"/>
      <c r="D100" s="74"/>
      <c r="E100" s="356" t="str">
        <f t="shared" si="1"/>
        <v/>
      </c>
      <c r="F100" s="354" t="b">
        <f>IF(nume_candidat="",FALSE,ISNUMBER(SEARCH(nume_candidat,#REF!)))</f>
        <v>0</v>
      </c>
      <c r="G100" s="355" t="e">
        <f>LEN(#REF!)-LEN(SUBSTITUTE(#REF!,",",""))+1</f>
        <v>#REF!</v>
      </c>
    </row>
    <row r="101" spans="1:7">
      <c r="A101" s="5" t="s">
        <v>158</v>
      </c>
      <c r="B101" s="6"/>
      <c r="C101" s="217"/>
      <c r="D101" s="74"/>
      <c r="E101" s="356" t="str">
        <f t="shared" si="1"/>
        <v/>
      </c>
      <c r="F101" s="354" t="b">
        <f>IF(nume_candidat="",FALSE,ISNUMBER(SEARCH(nume_candidat,#REF!)))</f>
        <v>0</v>
      </c>
      <c r="G101" s="355" t="e">
        <f>LEN(#REF!)-LEN(SUBSTITUTE(#REF!,",",""))+1</f>
        <v>#REF!</v>
      </c>
    </row>
    <row r="102" spans="1:7">
      <c r="A102" s="5" t="s">
        <v>159</v>
      </c>
      <c r="B102" s="6"/>
      <c r="C102" s="217"/>
      <c r="D102" s="74"/>
      <c r="E102" s="356" t="str">
        <f t="shared" si="1"/>
        <v/>
      </c>
      <c r="F102" s="354" t="b">
        <f>IF(nume_candidat="",FALSE,ISNUMBER(SEARCH(nume_candidat,#REF!)))</f>
        <v>0</v>
      </c>
      <c r="G102" s="355" t="e">
        <f>LEN(#REF!)-LEN(SUBSTITUTE(#REF!,",",""))+1</f>
        <v>#REF!</v>
      </c>
    </row>
    <row r="103" spans="1:7">
      <c r="A103" s="5" t="s">
        <v>160</v>
      </c>
      <c r="B103" s="6"/>
      <c r="C103" s="217"/>
      <c r="D103" s="74"/>
      <c r="E103" s="356" t="str">
        <f t="shared" si="1"/>
        <v/>
      </c>
      <c r="F103" s="354" t="b">
        <f>IF(nume_candidat="",FALSE,ISNUMBER(SEARCH(nume_candidat,#REF!)))</f>
        <v>0</v>
      </c>
      <c r="G103" s="355" t="e">
        <f>LEN(#REF!)-LEN(SUBSTITUTE(#REF!,",",""))+1</f>
        <v>#REF!</v>
      </c>
    </row>
    <row r="104" spans="1:7">
      <c r="A104" s="5" t="s">
        <v>161</v>
      </c>
      <c r="B104" s="6"/>
      <c r="C104" s="217"/>
      <c r="D104" s="74"/>
      <c r="E104" s="356" t="str">
        <f t="shared" si="1"/>
        <v/>
      </c>
      <c r="F104" s="354" t="b">
        <f>IF(nume_candidat="",FALSE,ISNUMBER(SEARCH(nume_candidat,#REF!)))</f>
        <v>0</v>
      </c>
      <c r="G104" s="355" t="e">
        <f>LEN(#REF!)-LEN(SUBSTITUTE(#REF!,",",""))+1</f>
        <v>#REF!</v>
      </c>
    </row>
    <row r="105" spans="1:7">
      <c r="A105" s="5" t="s">
        <v>162</v>
      </c>
      <c r="B105" s="6"/>
      <c r="C105" s="217"/>
      <c r="D105" s="74"/>
      <c r="E105" s="356" t="str">
        <f t="shared" si="1"/>
        <v/>
      </c>
      <c r="F105" s="354" t="b">
        <f>IF(nume_candidat="",FALSE,ISNUMBER(SEARCH(nume_candidat,#REF!)))</f>
        <v>0</v>
      </c>
      <c r="G105" s="355" t="e">
        <f>LEN(#REF!)-LEN(SUBSTITUTE(#REF!,",",""))+1</f>
        <v>#REF!</v>
      </c>
    </row>
    <row r="106" spans="1:7">
      <c r="A106" s="5" t="s">
        <v>163</v>
      </c>
      <c r="B106" s="6"/>
      <c r="C106" s="217"/>
      <c r="D106" s="74"/>
      <c r="E106" s="356" t="str">
        <f t="shared" si="1"/>
        <v/>
      </c>
      <c r="F106" s="354" t="b">
        <f>IF(nume_candidat="",FALSE,ISNUMBER(SEARCH(nume_candidat,#REF!)))</f>
        <v>0</v>
      </c>
      <c r="G106" s="355" t="e">
        <f>LEN(#REF!)-LEN(SUBSTITUTE(#REF!,",",""))+1</f>
        <v>#REF!</v>
      </c>
    </row>
    <row r="107" spans="1:7">
      <c r="A107" s="5" t="s">
        <v>164</v>
      </c>
      <c r="B107" s="6"/>
      <c r="C107" s="217"/>
      <c r="D107" s="74"/>
      <c r="E107" s="356" t="str">
        <f t="shared" si="1"/>
        <v/>
      </c>
      <c r="F107" s="354" t="b">
        <f>IF(nume_candidat="",FALSE,ISNUMBER(SEARCH(nume_candidat,#REF!)))</f>
        <v>0</v>
      </c>
      <c r="G107" s="355" t="e">
        <f>LEN(#REF!)-LEN(SUBSTITUTE(#REF!,",",""))+1</f>
        <v>#REF!</v>
      </c>
    </row>
    <row r="108" spans="1:7">
      <c r="A108" s="5" t="s">
        <v>165</v>
      </c>
      <c r="B108" s="6"/>
      <c r="C108" s="217"/>
      <c r="D108" s="74"/>
      <c r="E108" s="356" t="str">
        <f t="shared" si="1"/>
        <v/>
      </c>
      <c r="F108" s="354" t="b">
        <f>IF(nume_candidat="",FALSE,ISNUMBER(SEARCH(nume_candidat,#REF!)))</f>
        <v>0</v>
      </c>
      <c r="G108" s="355" t="e">
        <f>LEN(#REF!)-LEN(SUBSTITUTE(#REF!,",",""))+1</f>
        <v>#REF!</v>
      </c>
    </row>
    <row r="109" spans="1:7">
      <c r="A109" s="5" t="s">
        <v>166</v>
      </c>
      <c r="B109" s="6"/>
      <c r="C109" s="217"/>
      <c r="D109" s="74"/>
      <c r="E109" s="356" t="str">
        <f t="shared" si="1"/>
        <v/>
      </c>
      <c r="F109" s="354" t="b">
        <f>IF(nume_candidat="",FALSE,ISNUMBER(SEARCH(nume_candidat,#REF!)))</f>
        <v>0</v>
      </c>
      <c r="G109" s="355" t="e">
        <f>LEN(#REF!)-LEN(SUBSTITUTE(#REF!,",",""))+1</f>
        <v>#REF!</v>
      </c>
    </row>
    <row r="110" spans="1:7">
      <c r="A110" s="5" t="s">
        <v>167</v>
      </c>
      <c r="B110" s="6"/>
      <c r="C110" s="217"/>
      <c r="D110" s="74"/>
      <c r="E110" s="356" t="str">
        <f t="shared" si="1"/>
        <v/>
      </c>
      <c r="F110" s="354" t="b">
        <f>IF(nume_candidat="",FALSE,ISNUMBER(SEARCH(nume_candidat,#REF!)))</f>
        <v>0</v>
      </c>
      <c r="G110" s="355" t="e">
        <f>LEN(#REF!)-LEN(SUBSTITUTE(#REF!,",",""))+1</f>
        <v>#REF!</v>
      </c>
    </row>
    <row r="111" spans="1:7">
      <c r="A111" s="5" t="s">
        <v>168</v>
      </c>
      <c r="B111" s="6"/>
      <c r="C111" s="217"/>
      <c r="D111" s="74"/>
      <c r="E111" s="356" t="str">
        <f t="shared" si="1"/>
        <v/>
      </c>
      <c r="F111" s="354" t="b">
        <f>IF(nume_candidat="",FALSE,ISNUMBER(SEARCH(nume_candidat,#REF!)))</f>
        <v>0</v>
      </c>
      <c r="G111" s="355" t="e">
        <f>LEN(#REF!)-LEN(SUBSTITUTE(#REF!,",",""))+1</f>
        <v>#REF!</v>
      </c>
    </row>
    <row r="112" spans="1:7">
      <c r="A112" s="5" t="s">
        <v>169</v>
      </c>
      <c r="B112" s="6"/>
      <c r="C112" s="217"/>
      <c r="D112" s="74"/>
      <c r="E112" s="356" t="str">
        <f t="shared" si="1"/>
        <v/>
      </c>
      <c r="F112" s="354" t="b">
        <f>IF(nume_candidat="",FALSE,ISNUMBER(SEARCH(nume_candidat,#REF!)))</f>
        <v>0</v>
      </c>
      <c r="G112" s="355" t="e">
        <f>LEN(#REF!)-LEN(SUBSTITUTE(#REF!,",",""))+1</f>
        <v>#REF!</v>
      </c>
    </row>
    <row r="113" spans="1:7">
      <c r="A113" s="5" t="s">
        <v>170</v>
      </c>
      <c r="B113" s="6"/>
      <c r="C113" s="217"/>
      <c r="D113" s="74"/>
      <c r="E113" s="356" t="str">
        <f t="shared" si="1"/>
        <v/>
      </c>
      <c r="F113" s="354" t="b">
        <f>IF(nume_candidat="",FALSE,ISNUMBER(SEARCH(nume_candidat,#REF!)))</f>
        <v>0</v>
      </c>
      <c r="G113" s="355" t="e">
        <f>LEN(#REF!)-LEN(SUBSTITUTE(#REF!,",",""))+1</f>
        <v>#REF!</v>
      </c>
    </row>
    <row r="114" spans="1:7">
      <c r="A114" s="5" t="s">
        <v>171</v>
      </c>
      <c r="B114" s="6"/>
      <c r="C114" s="217"/>
      <c r="D114" s="74"/>
      <c r="E114" s="356" t="str">
        <f t="shared" si="1"/>
        <v/>
      </c>
      <c r="F114" s="354" t="b">
        <f>IF(nume_candidat="",FALSE,ISNUMBER(SEARCH(nume_candidat,#REF!)))</f>
        <v>0</v>
      </c>
      <c r="G114" s="355" t="e">
        <f>LEN(#REF!)-LEN(SUBSTITUTE(#REF!,",",""))+1</f>
        <v>#REF!</v>
      </c>
    </row>
    <row r="115" spans="1:7">
      <c r="A115" s="5" t="s">
        <v>172</v>
      </c>
      <c r="B115" s="6"/>
      <c r="C115" s="217"/>
      <c r="D115" s="74"/>
      <c r="E115" s="356" t="str">
        <f t="shared" si="1"/>
        <v/>
      </c>
      <c r="F115" s="354" t="b">
        <f>IF(nume_candidat="",FALSE,ISNUMBER(SEARCH(nume_candidat,#REF!)))</f>
        <v>0</v>
      </c>
      <c r="G115" s="355" t="e">
        <f>LEN(#REF!)-LEN(SUBSTITUTE(#REF!,",",""))+1</f>
        <v>#REF!</v>
      </c>
    </row>
    <row r="116" spans="1:7">
      <c r="A116" s="5" t="s">
        <v>173</v>
      </c>
      <c r="B116" s="6"/>
      <c r="C116" s="217"/>
      <c r="D116" s="74"/>
      <c r="E116" s="356" t="str">
        <f t="shared" si="1"/>
        <v/>
      </c>
      <c r="F116" s="354" t="b">
        <f>IF(nume_candidat="",FALSE,ISNUMBER(SEARCH(nume_candidat,#REF!)))</f>
        <v>0</v>
      </c>
      <c r="G116" s="355" t="e">
        <f>LEN(#REF!)-LEN(SUBSTITUTE(#REF!,",",""))+1</f>
        <v>#REF!</v>
      </c>
    </row>
    <row r="117" spans="1:7">
      <c r="A117" s="5" t="s">
        <v>174</v>
      </c>
      <c r="B117" s="6"/>
      <c r="C117" s="217"/>
      <c r="D117" s="74"/>
      <c r="E117" s="356" t="str">
        <f t="shared" si="1"/>
        <v/>
      </c>
      <c r="F117" s="354" t="b">
        <f>IF(nume_candidat="",FALSE,ISNUMBER(SEARCH(nume_candidat,#REF!)))</f>
        <v>0</v>
      </c>
      <c r="G117" s="355" t="e">
        <f>LEN(#REF!)-LEN(SUBSTITUTE(#REF!,",",""))+1</f>
        <v>#REF!</v>
      </c>
    </row>
    <row r="118" spans="1:7">
      <c r="A118" s="5" t="s">
        <v>175</v>
      </c>
      <c r="B118" s="6"/>
      <c r="C118" s="217"/>
      <c r="D118" s="74"/>
      <c r="E118" s="356" t="str">
        <f t="shared" si="1"/>
        <v/>
      </c>
      <c r="F118" s="354" t="b">
        <f>IF(nume_candidat="",FALSE,ISNUMBER(SEARCH(nume_candidat,#REF!)))</f>
        <v>0</v>
      </c>
      <c r="G118" s="355" t="e">
        <f>LEN(#REF!)-LEN(SUBSTITUTE(#REF!,",",""))+1</f>
        <v>#REF!</v>
      </c>
    </row>
    <row r="119" spans="1:7">
      <c r="A119" s="5" t="s">
        <v>176</v>
      </c>
      <c r="B119" s="6"/>
      <c r="C119" s="217"/>
      <c r="D119" s="74"/>
      <c r="E119" s="356" t="str">
        <f t="shared" si="1"/>
        <v/>
      </c>
      <c r="F119" s="354" t="b">
        <f>IF(nume_candidat="",FALSE,ISNUMBER(SEARCH(nume_candidat,#REF!)))</f>
        <v>0</v>
      </c>
      <c r="G119" s="355" t="e">
        <f>LEN(#REF!)-LEN(SUBSTITUTE(#REF!,",",""))+1</f>
        <v>#REF!</v>
      </c>
    </row>
    <row r="120" spans="1:7">
      <c r="A120" s="5" t="s">
        <v>177</v>
      </c>
      <c r="B120" s="6"/>
      <c r="C120" s="217"/>
      <c r="D120" s="74"/>
      <c r="E120" s="356" t="str">
        <f t="shared" si="1"/>
        <v/>
      </c>
      <c r="F120" s="354" t="b">
        <f>IF(nume_candidat="",FALSE,ISNUMBER(SEARCH(nume_candidat,#REF!)))</f>
        <v>0</v>
      </c>
      <c r="G120" s="355" t="e">
        <f>LEN(#REF!)-LEN(SUBSTITUTE(#REF!,",",""))+1</f>
        <v>#REF!</v>
      </c>
    </row>
    <row r="121" spans="1:7">
      <c r="A121" s="5" t="s">
        <v>178</v>
      </c>
      <c r="B121" s="6"/>
      <c r="C121" s="217"/>
      <c r="D121" s="74"/>
      <c r="E121" s="356" t="str">
        <f t="shared" si="1"/>
        <v/>
      </c>
      <c r="F121" s="354" t="b">
        <f>IF(nume_candidat="",FALSE,ISNUMBER(SEARCH(nume_candidat,#REF!)))</f>
        <v>0</v>
      </c>
      <c r="G121" s="355" t="e">
        <f>LEN(#REF!)-LEN(SUBSTITUTE(#REF!,",",""))+1</f>
        <v>#REF!</v>
      </c>
    </row>
    <row r="122" spans="1:7">
      <c r="A122" s="5" t="s">
        <v>179</v>
      </c>
      <c r="B122" s="6"/>
      <c r="C122" s="217"/>
      <c r="D122" s="74"/>
      <c r="E122" s="356" t="str">
        <f t="shared" si="1"/>
        <v/>
      </c>
      <c r="F122" s="354" t="b">
        <f>IF(nume_candidat="",FALSE,ISNUMBER(SEARCH(nume_candidat,#REF!)))</f>
        <v>0</v>
      </c>
      <c r="G122" s="355" t="e">
        <f>LEN(#REF!)-LEN(SUBSTITUTE(#REF!,",",""))+1</f>
        <v>#REF!</v>
      </c>
    </row>
    <row r="123" spans="1:7">
      <c r="A123" s="5" t="s">
        <v>180</v>
      </c>
      <c r="B123" s="6"/>
      <c r="C123" s="217"/>
      <c r="D123" s="74"/>
      <c r="E123" s="356" t="str">
        <f t="shared" si="1"/>
        <v/>
      </c>
      <c r="F123" s="354" t="b">
        <f>IF(nume_candidat="",FALSE,ISNUMBER(SEARCH(nume_candidat,#REF!)))</f>
        <v>0</v>
      </c>
      <c r="G123" s="355" t="e">
        <f>LEN(#REF!)-LEN(SUBSTITUTE(#REF!,",",""))+1</f>
        <v>#REF!</v>
      </c>
    </row>
    <row r="124" spans="1:7">
      <c r="A124" s="5" t="s">
        <v>181</v>
      </c>
      <c r="B124" s="6"/>
      <c r="C124" s="217"/>
      <c r="D124" s="74"/>
      <c r="E124" s="356" t="str">
        <f t="shared" si="1"/>
        <v/>
      </c>
      <c r="F124" s="354" t="b">
        <f>IF(nume_candidat="",FALSE,ISNUMBER(SEARCH(nume_candidat,#REF!)))</f>
        <v>0</v>
      </c>
      <c r="G124" s="355" t="e">
        <f>LEN(#REF!)-LEN(SUBSTITUTE(#REF!,",",""))+1</f>
        <v>#REF!</v>
      </c>
    </row>
    <row r="125" spans="1:7">
      <c r="A125" s="5" t="s">
        <v>182</v>
      </c>
      <c r="B125" s="6"/>
      <c r="C125" s="217"/>
      <c r="D125" s="74"/>
      <c r="E125" s="356" t="str">
        <f t="shared" si="1"/>
        <v/>
      </c>
      <c r="F125" s="354" t="b">
        <f>IF(nume_candidat="",FALSE,ISNUMBER(SEARCH(nume_candidat,#REF!)))</f>
        <v>0</v>
      </c>
      <c r="G125" s="355" t="e">
        <f>LEN(#REF!)-LEN(SUBSTITUTE(#REF!,",",""))+1</f>
        <v>#REF!</v>
      </c>
    </row>
    <row r="126" spans="1:7">
      <c r="A126" s="5" t="s">
        <v>183</v>
      </c>
      <c r="B126" s="6"/>
      <c r="C126" s="217"/>
      <c r="D126" s="74"/>
      <c r="E126" s="356" t="str">
        <f t="shared" si="1"/>
        <v/>
      </c>
      <c r="F126" s="354" t="b">
        <f>IF(nume_candidat="",FALSE,ISNUMBER(SEARCH(nume_candidat,#REF!)))</f>
        <v>0</v>
      </c>
      <c r="G126" s="355" t="e">
        <f>LEN(#REF!)-LEN(SUBSTITUTE(#REF!,",",""))+1</f>
        <v>#REF!</v>
      </c>
    </row>
    <row r="127" spans="1:7">
      <c r="A127" s="5" t="s">
        <v>184</v>
      </c>
      <c r="B127" s="6"/>
      <c r="C127" s="217"/>
      <c r="D127" s="74"/>
      <c r="E127" s="356" t="str">
        <f t="shared" si="1"/>
        <v/>
      </c>
      <c r="F127" s="354" t="b">
        <f>IF(nume_candidat="",FALSE,ISNUMBER(SEARCH(nume_candidat,#REF!)))</f>
        <v>0</v>
      </c>
      <c r="G127" s="355" t="e">
        <f>LEN(#REF!)-LEN(SUBSTITUTE(#REF!,",",""))+1</f>
        <v>#REF!</v>
      </c>
    </row>
    <row r="128" spans="1:7">
      <c r="A128" s="5" t="s">
        <v>185</v>
      </c>
      <c r="B128" s="6"/>
      <c r="C128" s="217"/>
      <c r="D128" s="74"/>
      <c r="E128" s="356" t="str">
        <f t="shared" si="1"/>
        <v/>
      </c>
      <c r="F128" s="354" t="b">
        <f>IF(nume_candidat="",FALSE,ISNUMBER(SEARCH(nume_candidat,#REF!)))</f>
        <v>0</v>
      </c>
      <c r="G128" s="355" t="e">
        <f>LEN(#REF!)-LEN(SUBSTITUTE(#REF!,",",""))+1</f>
        <v>#REF!</v>
      </c>
    </row>
    <row r="129" spans="1:7">
      <c r="A129" s="5" t="s">
        <v>186</v>
      </c>
      <c r="B129" s="6"/>
      <c r="C129" s="217"/>
      <c r="D129" s="74"/>
      <c r="E129" s="356" t="str">
        <f t="shared" si="1"/>
        <v/>
      </c>
      <c r="F129" s="354" t="b">
        <f>IF(nume_candidat="",FALSE,ISNUMBER(SEARCH(nume_candidat,#REF!)))</f>
        <v>0</v>
      </c>
      <c r="G129" s="355" t="e">
        <f>LEN(#REF!)-LEN(SUBSTITUTE(#REF!,",",""))+1</f>
        <v>#REF!</v>
      </c>
    </row>
    <row r="130" spans="1:7">
      <c r="A130" s="5" t="s">
        <v>187</v>
      </c>
      <c r="B130" s="6"/>
      <c r="C130" s="217"/>
      <c r="D130" s="74"/>
      <c r="E130" s="356" t="str">
        <f t="shared" si="1"/>
        <v/>
      </c>
      <c r="F130" s="354" t="b">
        <f>IF(nume_candidat="",FALSE,ISNUMBER(SEARCH(nume_candidat,#REF!)))</f>
        <v>0</v>
      </c>
      <c r="G130" s="355" t="e">
        <f>LEN(#REF!)-LEN(SUBSTITUTE(#REF!,",",""))+1</f>
        <v>#REF!</v>
      </c>
    </row>
    <row r="131" spans="1:7">
      <c r="A131" s="5" t="s">
        <v>188</v>
      </c>
      <c r="B131" s="6"/>
      <c r="C131" s="217"/>
      <c r="D131" s="74"/>
      <c r="E131" s="356" t="str">
        <f t="shared" si="1"/>
        <v/>
      </c>
      <c r="F131" s="354" t="b">
        <f>IF(nume_candidat="",FALSE,ISNUMBER(SEARCH(nume_candidat,#REF!)))</f>
        <v>0</v>
      </c>
      <c r="G131" s="355" t="e">
        <f>LEN(#REF!)-LEN(SUBSTITUTE(#REF!,",",""))+1</f>
        <v>#REF!</v>
      </c>
    </row>
    <row r="132" spans="1:7">
      <c r="A132" s="5" t="s">
        <v>189</v>
      </c>
      <c r="B132" s="6"/>
      <c r="C132" s="217"/>
      <c r="D132" s="74"/>
      <c r="E132" s="356" t="str">
        <f t="shared" si="1"/>
        <v/>
      </c>
      <c r="F132" s="354" t="b">
        <f>IF(nume_candidat="",FALSE,ISNUMBER(SEARCH(nume_candidat,#REF!)))</f>
        <v>0</v>
      </c>
      <c r="G132" s="355" t="e">
        <f>LEN(#REF!)-LEN(SUBSTITUTE(#REF!,",",""))+1</f>
        <v>#REF!</v>
      </c>
    </row>
    <row r="133" spans="1:7">
      <c r="A133" s="5" t="s">
        <v>190</v>
      </c>
      <c r="B133" s="6"/>
      <c r="C133" s="217"/>
      <c r="D133" s="74"/>
      <c r="E133" s="356" t="str">
        <f t="shared" si="1"/>
        <v/>
      </c>
      <c r="F133" s="354" t="b">
        <f>IF(nume_candidat="",FALSE,ISNUMBER(SEARCH(nume_candidat,#REF!)))</f>
        <v>0</v>
      </c>
      <c r="G133" s="355" t="e">
        <f>LEN(#REF!)-LEN(SUBSTITUTE(#REF!,",",""))+1</f>
        <v>#REF!</v>
      </c>
    </row>
    <row r="134" spans="1:7">
      <c r="A134" s="5" t="s">
        <v>191</v>
      </c>
      <c r="B134" s="6"/>
      <c r="C134" s="217"/>
      <c r="D134" s="74"/>
      <c r="E134" s="356" t="str">
        <f t="shared" si="1"/>
        <v/>
      </c>
      <c r="F134" s="354" t="b">
        <f>IF(nume_candidat="",FALSE,ISNUMBER(SEARCH(nume_candidat,#REF!)))</f>
        <v>0</v>
      </c>
      <c r="G134" s="355" t="e">
        <f>LEN(#REF!)-LEN(SUBSTITUTE(#REF!,",",""))+1</f>
        <v>#REF!</v>
      </c>
    </row>
    <row r="135" spans="1:7">
      <c r="A135" s="5" t="s">
        <v>192</v>
      </c>
      <c r="B135" s="6"/>
      <c r="C135" s="217"/>
      <c r="D135" s="74"/>
      <c r="E135" s="356" t="str">
        <f t="shared" si="1"/>
        <v/>
      </c>
      <c r="F135" s="354" t="b">
        <f>IF(nume_candidat="",FALSE,ISNUMBER(SEARCH(nume_candidat,#REF!)))</f>
        <v>0</v>
      </c>
      <c r="G135" s="355" t="e">
        <f>LEN(#REF!)-LEN(SUBSTITUTE(#REF!,",",""))+1</f>
        <v>#REF!</v>
      </c>
    </row>
    <row r="136" spans="1:7">
      <c r="A136" s="5" t="s">
        <v>193</v>
      </c>
      <c r="B136" s="6"/>
      <c r="C136" s="217"/>
      <c r="D136" s="74"/>
      <c r="E136" s="356" t="str">
        <f t="shared" si="1"/>
        <v/>
      </c>
      <c r="F136" s="354" t="b">
        <f>IF(nume_candidat="",FALSE,ISNUMBER(SEARCH(nume_candidat,#REF!)))</f>
        <v>0</v>
      </c>
      <c r="G136" s="355" t="e">
        <f>LEN(#REF!)-LEN(SUBSTITUTE(#REF!,",",""))+1</f>
        <v>#REF!</v>
      </c>
    </row>
    <row r="137" spans="1:7">
      <c r="A137" s="5" t="s">
        <v>194</v>
      </c>
      <c r="B137" s="6"/>
      <c r="C137" s="217"/>
      <c r="D137" s="74"/>
      <c r="E137" s="356" t="str">
        <f t="shared" si="1"/>
        <v/>
      </c>
      <c r="F137" s="354" t="b">
        <f>IF(nume_candidat="",FALSE,ISNUMBER(SEARCH(nume_candidat,#REF!)))</f>
        <v>0</v>
      </c>
      <c r="G137" s="355" t="e">
        <f>LEN(#REF!)-LEN(SUBSTITUTE(#REF!,",",""))+1</f>
        <v>#REF!</v>
      </c>
    </row>
    <row r="138" spans="1:7">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196</v>
      </c>
      <c r="B139" s="6"/>
      <c r="C139" s="217"/>
      <c r="D139" s="74"/>
      <c r="E139" s="356" t="str">
        <f t="shared" si="2"/>
        <v/>
      </c>
      <c r="F139" s="354" t="b">
        <f>IF(nume_candidat="",FALSE,ISNUMBER(SEARCH(nume_candidat,#REF!)))</f>
        <v>0</v>
      </c>
      <c r="G139" s="355" t="e">
        <f>LEN(#REF!)-LEN(SUBSTITUTE(#REF!,",",""))+1</f>
        <v>#REF!</v>
      </c>
    </row>
    <row r="140" spans="1:7">
      <c r="A140" s="5" t="s">
        <v>197</v>
      </c>
      <c r="B140" s="6"/>
      <c r="C140" s="217"/>
      <c r="D140" s="74"/>
      <c r="E140" s="356" t="str">
        <f t="shared" si="2"/>
        <v/>
      </c>
      <c r="F140" s="354" t="b">
        <f>IF(nume_candidat="",FALSE,ISNUMBER(SEARCH(nume_candidat,#REF!)))</f>
        <v>0</v>
      </c>
      <c r="G140" s="355" t="e">
        <f>LEN(#REF!)-LEN(SUBSTITUTE(#REF!,",",""))+1</f>
        <v>#REF!</v>
      </c>
    </row>
    <row r="141" spans="1:7">
      <c r="A141" s="5" t="s">
        <v>198</v>
      </c>
      <c r="B141" s="6"/>
      <c r="C141" s="217"/>
      <c r="D141" s="74"/>
      <c r="E141" s="356" t="str">
        <f t="shared" si="2"/>
        <v/>
      </c>
      <c r="F141" s="354" t="b">
        <f>IF(nume_candidat="",FALSE,ISNUMBER(SEARCH(nume_candidat,#REF!)))</f>
        <v>0</v>
      </c>
      <c r="G141" s="355" t="e">
        <f>LEN(#REF!)-LEN(SUBSTITUTE(#REF!,",",""))+1</f>
        <v>#REF!</v>
      </c>
    </row>
    <row r="142" spans="1:7">
      <c r="A142" s="5" t="s">
        <v>199</v>
      </c>
      <c r="B142" s="6"/>
      <c r="C142" s="217"/>
      <c r="D142" s="74"/>
      <c r="E142" s="356" t="str">
        <f t="shared" si="2"/>
        <v/>
      </c>
      <c r="F142" s="354" t="b">
        <f>IF(nume_candidat="",FALSE,ISNUMBER(SEARCH(nume_candidat,#REF!)))</f>
        <v>0</v>
      </c>
      <c r="G142" s="355" t="e">
        <f>LEN(#REF!)-LEN(SUBSTITUTE(#REF!,",",""))+1</f>
        <v>#REF!</v>
      </c>
    </row>
    <row r="143" spans="1:7">
      <c r="A143" s="5" t="s">
        <v>200</v>
      </c>
      <c r="B143" s="6"/>
      <c r="C143" s="217"/>
      <c r="D143" s="74"/>
      <c r="E143" s="356" t="str">
        <f t="shared" si="2"/>
        <v/>
      </c>
      <c r="F143" s="354" t="b">
        <f>IF(nume_candidat="",FALSE,ISNUMBER(SEARCH(nume_candidat,#REF!)))</f>
        <v>0</v>
      </c>
      <c r="G143" s="355" t="e">
        <f>LEN(#REF!)-LEN(SUBSTITUTE(#REF!,",",""))+1</f>
        <v>#REF!</v>
      </c>
    </row>
    <row r="144" spans="1:7">
      <c r="A144" s="5" t="s">
        <v>201</v>
      </c>
      <c r="B144" s="6"/>
      <c r="C144" s="217"/>
      <c r="D144" s="74"/>
      <c r="E144" s="356" t="str">
        <f t="shared" si="2"/>
        <v/>
      </c>
      <c r="F144" s="354" t="b">
        <f>IF(nume_candidat="",FALSE,ISNUMBER(SEARCH(nume_candidat,#REF!)))</f>
        <v>0</v>
      </c>
      <c r="G144" s="355" t="e">
        <f>LEN(#REF!)-LEN(SUBSTITUTE(#REF!,",",""))+1</f>
        <v>#REF!</v>
      </c>
    </row>
    <row r="145" spans="1:7">
      <c r="A145" s="5" t="s">
        <v>202</v>
      </c>
      <c r="B145" s="6"/>
      <c r="C145" s="217"/>
      <c r="D145" s="74"/>
      <c r="E145" s="356" t="str">
        <f t="shared" si="2"/>
        <v/>
      </c>
      <c r="F145" s="354" t="b">
        <f>IF(nume_candidat="",FALSE,ISNUMBER(SEARCH(nume_candidat,#REF!)))</f>
        <v>0</v>
      </c>
      <c r="G145" s="355" t="e">
        <f>LEN(#REF!)-LEN(SUBSTITUTE(#REF!,",",""))+1</f>
        <v>#REF!</v>
      </c>
    </row>
    <row r="146" spans="1:7">
      <c r="A146" s="5" t="s">
        <v>203</v>
      </c>
      <c r="B146" s="6"/>
      <c r="C146" s="217"/>
      <c r="D146" s="74"/>
      <c r="E146" s="356" t="str">
        <f t="shared" si="2"/>
        <v/>
      </c>
      <c r="F146" s="354" t="b">
        <f>IF(nume_candidat="",FALSE,ISNUMBER(SEARCH(nume_candidat,#REF!)))</f>
        <v>0</v>
      </c>
      <c r="G146" s="355" t="e">
        <f>LEN(#REF!)-LEN(SUBSTITUTE(#REF!,",",""))+1</f>
        <v>#REF!</v>
      </c>
    </row>
    <row r="147" spans="1:7">
      <c r="A147" s="5" t="s">
        <v>204</v>
      </c>
      <c r="B147" s="6"/>
      <c r="C147" s="217"/>
      <c r="D147" s="74"/>
      <c r="E147" s="356" t="str">
        <f t="shared" si="2"/>
        <v/>
      </c>
      <c r="F147" s="354" t="b">
        <f>IF(nume_candidat="",FALSE,ISNUMBER(SEARCH(nume_candidat,#REF!)))</f>
        <v>0</v>
      </c>
      <c r="G147" s="355" t="e">
        <f>LEN(#REF!)-LEN(SUBSTITUTE(#REF!,",",""))+1</f>
        <v>#REF!</v>
      </c>
    </row>
    <row r="148" spans="1:7">
      <c r="A148" s="5" t="s">
        <v>205</v>
      </c>
      <c r="B148" s="6"/>
      <c r="C148" s="217"/>
      <c r="D148" s="74"/>
      <c r="E148" s="356" t="str">
        <f t="shared" si="2"/>
        <v/>
      </c>
      <c r="F148" s="354" t="b">
        <f>IF(nume_candidat="",FALSE,ISNUMBER(SEARCH(nume_candidat,#REF!)))</f>
        <v>0</v>
      </c>
      <c r="G148" s="355" t="e">
        <f>LEN(#REF!)-LEN(SUBSTITUTE(#REF!,",",""))+1</f>
        <v>#REF!</v>
      </c>
    </row>
    <row r="149" spans="1:7">
      <c r="A149" s="5" t="s">
        <v>206</v>
      </c>
      <c r="B149" s="6"/>
      <c r="C149" s="217"/>
      <c r="D149" s="74"/>
      <c r="E149" s="356" t="str">
        <f t="shared" si="2"/>
        <v/>
      </c>
      <c r="F149" s="354" t="b">
        <f>IF(nume_candidat="",FALSE,ISNUMBER(SEARCH(nume_candidat,#REF!)))</f>
        <v>0</v>
      </c>
      <c r="G149" s="355" t="e">
        <f>LEN(#REF!)-LEN(SUBSTITUTE(#REF!,",",""))+1</f>
        <v>#REF!</v>
      </c>
    </row>
    <row r="150" spans="1:7">
      <c r="A150" s="5" t="s">
        <v>207</v>
      </c>
      <c r="B150" s="6"/>
      <c r="C150" s="217"/>
      <c r="D150" s="74"/>
      <c r="E150" s="356" t="str">
        <f t="shared" si="2"/>
        <v/>
      </c>
      <c r="F150" s="354" t="b">
        <f>IF(nume_candidat="",FALSE,ISNUMBER(SEARCH(nume_candidat,#REF!)))</f>
        <v>0</v>
      </c>
      <c r="G150" s="355" t="e">
        <f>LEN(#REF!)-LEN(SUBSTITUTE(#REF!,",",""))+1</f>
        <v>#REF!</v>
      </c>
    </row>
    <row r="151" spans="1:7">
      <c r="A151" s="5" t="s">
        <v>208</v>
      </c>
      <c r="B151" s="6"/>
      <c r="C151" s="217"/>
      <c r="D151" s="74"/>
      <c r="E151" s="356" t="str">
        <f t="shared" si="2"/>
        <v/>
      </c>
      <c r="F151" s="354" t="b">
        <f>IF(nume_candidat="",FALSE,ISNUMBER(SEARCH(nume_candidat,#REF!)))</f>
        <v>0</v>
      </c>
      <c r="G151" s="355" t="e">
        <f>LEN(#REF!)-LEN(SUBSTITUTE(#REF!,",",""))+1</f>
        <v>#REF!</v>
      </c>
    </row>
    <row r="152" spans="1:7">
      <c r="A152" s="5" t="s">
        <v>209</v>
      </c>
      <c r="B152" s="6"/>
      <c r="C152" s="217"/>
      <c r="D152" s="74"/>
      <c r="E152" s="356" t="str">
        <f t="shared" si="2"/>
        <v/>
      </c>
      <c r="F152" s="354" t="b">
        <f>IF(nume_candidat="",FALSE,ISNUMBER(SEARCH(nume_candidat,#REF!)))</f>
        <v>0</v>
      </c>
      <c r="G152" s="355" t="e">
        <f>LEN(#REF!)-LEN(SUBSTITUTE(#REF!,",",""))+1</f>
        <v>#REF!</v>
      </c>
    </row>
    <row r="153" spans="1:7">
      <c r="A153" s="5" t="s">
        <v>210</v>
      </c>
      <c r="B153" s="6"/>
      <c r="C153" s="217"/>
      <c r="D153" s="74"/>
      <c r="E153" s="356" t="str">
        <f t="shared" si="2"/>
        <v/>
      </c>
      <c r="F153" s="354" t="b">
        <f>IF(nume_candidat="",FALSE,ISNUMBER(SEARCH(nume_candidat,#REF!)))</f>
        <v>0</v>
      </c>
      <c r="G153" s="355" t="e">
        <f>LEN(#REF!)-LEN(SUBSTITUTE(#REF!,",",""))+1</f>
        <v>#REF!</v>
      </c>
    </row>
    <row r="154" spans="1:7">
      <c r="A154" s="5" t="s">
        <v>211</v>
      </c>
      <c r="B154" s="6"/>
      <c r="C154" s="217"/>
      <c r="D154" s="74"/>
      <c r="E154" s="356" t="str">
        <f t="shared" si="2"/>
        <v/>
      </c>
      <c r="F154" s="354" t="b">
        <f>IF(nume_candidat="",FALSE,ISNUMBER(SEARCH(nume_candidat,#REF!)))</f>
        <v>0</v>
      </c>
      <c r="G154" s="355" t="e">
        <f>LEN(#REF!)-LEN(SUBSTITUTE(#REF!,",",""))+1</f>
        <v>#REF!</v>
      </c>
    </row>
    <row r="155" spans="1:7">
      <c r="A155" s="5" t="s">
        <v>212</v>
      </c>
      <c r="B155" s="6"/>
      <c r="C155" s="217"/>
      <c r="D155" s="74"/>
      <c r="E155" s="356" t="str">
        <f t="shared" si="2"/>
        <v/>
      </c>
      <c r="F155" s="354" t="b">
        <f>IF(nume_candidat="",FALSE,ISNUMBER(SEARCH(nume_candidat,#REF!)))</f>
        <v>0</v>
      </c>
      <c r="G155" s="355" t="e">
        <f>LEN(#REF!)-LEN(SUBSTITUTE(#REF!,",",""))+1</f>
        <v>#REF!</v>
      </c>
    </row>
    <row r="156" spans="1:7">
      <c r="A156" s="5" t="s">
        <v>213</v>
      </c>
      <c r="B156" s="6"/>
      <c r="C156" s="217"/>
      <c r="D156" s="74"/>
      <c r="E156" s="356" t="str">
        <f t="shared" si="2"/>
        <v/>
      </c>
      <c r="F156" s="354" t="b">
        <f>IF(nume_candidat="",FALSE,ISNUMBER(SEARCH(nume_candidat,#REF!)))</f>
        <v>0</v>
      </c>
      <c r="G156" s="355" t="e">
        <f>LEN(#REF!)-LEN(SUBSTITUTE(#REF!,",",""))+1</f>
        <v>#REF!</v>
      </c>
    </row>
    <row r="157" spans="1:7">
      <c r="A157" s="5" t="s">
        <v>214</v>
      </c>
      <c r="B157" s="6"/>
      <c r="C157" s="217"/>
      <c r="D157" s="74"/>
      <c r="E157" s="356" t="str">
        <f t="shared" si="2"/>
        <v/>
      </c>
      <c r="F157" s="354" t="b">
        <f>IF(nume_candidat="",FALSE,ISNUMBER(SEARCH(nume_candidat,#REF!)))</f>
        <v>0</v>
      </c>
      <c r="G157" s="355" t="e">
        <f>LEN(#REF!)-LEN(SUBSTITUTE(#REF!,",",""))+1</f>
        <v>#REF!</v>
      </c>
    </row>
    <row r="158" spans="1:7">
      <c r="A158" s="5" t="s">
        <v>215</v>
      </c>
      <c r="B158" s="6"/>
      <c r="C158" s="217"/>
      <c r="D158" s="74"/>
      <c r="E158" s="356" t="str">
        <f t="shared" si="2"/>
        <v/>
      </c>
      <c r="F158" s="354" t="b">
        <f>IF(nume_candidat="",FALSE,ISNUMBER(SEARCH(nume_candidat,#REF!)))</f>
        <v>0</v>
      </c>
      <c r="G158" s="355" t="e">
        <f>LEN(#REF!)-LEN(SUBSTITUTE(#REF!,",",""))+1</f>
        <v>#REF!</v>
      </c>
    </row>
    <row r="159" spans="1:7">
      <c r="A159" s="5" t="s">
        <v>216</v>
      </c>
      <c r="B159" s="6"/>
      <c r="C159" s="217"/>
      <c r="D159" s="74"/>
      <c r="E159" s="356" t="str">
        <f t="shared" si="2"/>
        <v/>
      </c>
      <c r="F159" s="354" t="b">
        <f>IF(nume_candidat="",FALSE,ISNUMBER(SEARCH(nume_candidat,#REF!)))</f>
        <v>0</v>
      </c>
      <c r="G159" s="355" t="e">
        <f>LEN(#REF!)-LEN(SUBSTITUTE(#REF!,",",""))+1</f>
        <v>#REF!</v>
      </c>
    </row>
    <row r="160" spans="1:7">
      <c r="A160" s="5" t="s">
        <v>217</v>
      </c>
      <c r="B160" s="6"/>
      <c r="C160" s="217"/>
      <c r="D160" s="74"/>
      <c r="E160" s="356" t="str">
        <f t="shared" si="2"/>
        <v/>
      </c>
      <c r="F160" s="354" t="b">
        <f>IF(nume_candidat="",FALSE,ISNUMBER(SEARCH(nume_candidat,#REF!)))</f>
        <v>0</v>
      </c>
      <c r="G160" s="355" t="e">
        <f>LEN(#REF!)-LEN(SUBSTITUTE(#REF!,",",""))+1</f>
        <v>#REF!</v>
      </c>
    </row>
    <row r="161" spans="1:7">
      <c r="A161" s="5" t="s">
        <v>218</v>
      </c>
      <c r="B161" s="6"/>
      <c r="C161" s="217"/>
      <c r="D161" s="74"/>
      <c r="E161" s="356" t="str">
        <f t="shared" si="2"/>
        <v/>
      </c>
      <c r="F161" s="354" t="b">
        <f>IF(nume_candidat="",FALSE,ISNUMBER(SEARCH(nume_candidat,#REF!)))</f>
        <v>0</v>
      </c>
      <c r="G161" s="355" t="e">
        <f>LEN(#REF!)-LEN(SUBSTITUTE(#REF!,",",""))+1</f>
        <v>#REF!</v>
      </c>
    </row>
    <row r="162" spans="1:7">
      <c r="A162" s="5" t="s">
        <v>219</v>
      </c>
      <c r="B162" s="6"/>
      <c r="C162" s="217"/>
      <c r="D162" s="74"/>
      <c r="E162" s="356" t="str">
        <f t="shared" si="2"/>
        <v/>
      </c>
      <c r="F162" s="354" t="b">
        <f>IF(nume_candidat="",FALSE,ISNUMBER(SEARCH(nume_candidat,#REF!)))</f>
        <v>0</v>
      </c>
      <c r="G162" s="355" t="e">
        <f>LEN(#REF!)-LEN(SUBSTITUTE(#REF!,",",""))+1</f>
        <v>#REF!</v>
      </c>
    </row>
    <row r="163" spans="1:7">
      <c r="A163" s="5" t="s">
        <v>220</v>
      </c>
      <c r="B163" s="6"/>
      <c r="C163" s="217"/>
      <c r="D163" s="74"/>
      <c r="E163" s="356" t="str">
        <f t="shared" si="2"/>
        <v/>
      </c>
      <c r="F163" s="354" t="b">
        <f>IF(nume_candidat="",FALSE,ISNUMBER(SEARCH(nume_candidat,#REF!)))</f>
        <v>0</v>
      </c>
      <c r="G163" s="355" t="e">
        <f>LEN(#REF!)-LEN(SUBSTITUTE(#REF!,",",""))+1</f>
        <v>#REF!</v>
      </c>
    </row>
    <row r="164" spans="1:7">
      <c r="A164" s="5" t="s">
        <v>221</v>
      </c>
      <c r="B164" s="6"/>
      <c r="C164" s="217"/>
      <c r="D164" s="74"/>
      <c r="E164" s="356" t="str">
        <f t="shared" si="2"/>
        <v/>
      </c>
      <c r="F164" s="354" t="b">
        <f>IF(nume_candidat="",FALSE,ISNUMBER(SEARCH(nume_candidat,#REF!)))</f>
        <v>0</v>
      </c>
      <c r="G164" s="355" t="e">
        <f>LEN(#REF!)-LEN(SUBSTITUTE(#REF!,",",""))+1</f>
        <v>#REF!</v>
      </c>
    </row>
    <row r="165" spans="1:7">
      <c r="A165" s="5" t="s">
        <v>222</v>
      </c>
      <c r="B165" s="6"/>
      <c r="C165" s="217"/>
      <c r="D165" s="74"/>
      <c r="E165" s="356" t="str">
        <f t="shared" si="2"/>
        <v/>
      </c>
      <c r="F165" s="354" t="b">
        <f>IF(nume_candidat="",FALSE,ISNUMBER(SEARCH(nume_candidat,#REF!)))</f>
        <v>0</v>
      </c>
      <c r="G165" s="355" t="e">
        <f>LEN(#REF!)-LEN(SUBSTITUTE(#REF!,",",""))+1</f>
        <v>#REF!</v>
      </c>
    </row>
    <row r="166" spans="1:7">
      <c r="A166" s="5" t="s">
        <v>223</v>
      </c>
      <c r="B166" s="6"/>
      <c r="C166" s="217"/>
      <c r="D166" s="74"/>
      <c r="E166" s="356" t="str">
        <f t="shared" si="2"/>
        <v/>
      </c>
      <c r="F166" s="354" t="b">
        <f>IF(nume_candidat="",FALSE,ISNUMBER(SEARCH(nume_candidat,#REF!)))</f>
        <v>0</v>
      </c>
      <c r="G166" s="355" t="e">
        <f>LEN(#REF!)-LEN(SUBSTITUTE(#REF!,",",""))+1</f>
        <v>#REF!</v>
      </c>
    </row>
    <row r="167" spans="1:7">
      <c r="A167" s="5" t="s">
        <v>224</v>
      </c>
      <c r="B167" s="6"/>
      <c r="C167" s="217"/>
      <c r="D167" s="74"/>
      <c r="E167" s="356" t="str">
        <f t="shared" si="2"/>
        <v/>
      </c>
      <c r="F167" s="354" t="b">
        <f>IF(nume_candidat="",FALSE,ISNUMBER(SEARCH(nume_candidat,#REF!)))</f>
        <v>0</v>
      </c>
      <c r="G167" s="355" t="e">
        <f>LEN(#REF!)-LEN(SUBSTITUTE(#REF!,",",""))+1</f>
        <v>#REF!</v>
      </c>
    </row>
    <row r="168" spans="1:7">
      <c r="A168" s="5" t="s">
        <v>225</v>
      </c>
      <c r="B168" s="6"/>
      <c r="C168" s="217"/>
      <c r="D168" s="74"/>
      <c r="E168" s="356" t="str">
        <f t="shared" si="2"/>
        <v/>
      </c>
      <c r="F168" s="354" t="b">
        <f>IF(nume_candidat="",FALSE,ISNUMBER(SEARCH(nume_candidat,#REF!)))</f>
        <v>0</v>
      </c>
      <c r="G168" s="355" t="e">
        <f>LEN(#REF!)-LEN(SUBSTITUTE(#REF!,",",""))+1</f>
        <v>#REF!</v>
      </c>
    </row>
    <row r="169" spans="1:7">
      <c r="A169" s="5" t="s">
        <v>226</v>
      </c>
      <c r="B169" s="6"/>
      <c r="C169" s="217"/>
      <c r="D169" s="74"/>
      <c r="E169" s="356" t="str">
        <f t="shared" si="2"/>
        <v/>
      </c>
      <c r="F169" s="354" t="b">
        <f>IF(nume_candidat="",FALSE,ISNUMBER(SEARCH(nume_candidat,#REF!)))</f>
        <v>0</v>
      </c>
      <c r="G169" s="355" t="e">
        <f>LEN(#REF!)-LEN(SUBSTITUTE(#REF!,",",""))+1</f>
        <v>#REF!</v>
      </c>
    </row>
    <row r="170" spans="1:7">
      <c r="A170" s="5" t="s">
        <v>227</v>
      </c>
      <c r="B170" s="6"/>
      <c r="C170" s="217"/>
      <c r="D170" s="74"/>
      <c r="E170" s="356" t="str">
        <f t="shared" si="2"/>
        <v/>
      </c>
      <c r="F170" s="354" t="b">
        <f>IF(nume_candidat="",FALSE,ISNUMBER(SEARCH(nume_candidat,#REF!)))</f>
        <v>0</v>
      </c>
      <c r="G170" s="355" t="e">
        <f>LEN(#REF!)-LEN(SUBSTITUTE(#REF!,",",""))+1</f>
        <v>#REF!</v>
      </c>
    </row>
    <row r="171" spans="1:7">
      <c r="A171" s="5" t="s">
        <v>228</v>
      </c>
      <c r="B171" s="6"/>
      <c r="C171" s="217"/>
      <c r="D171" s="74"/>
      <c r="E171" s="356" t="str">
        <f t="shared" si="2"/>
        <v/>
      </c>
      <c r="F171" s="354" t="b">
        <f>IF(nume_candidat="",FALSE,ISNUMBER(SEARCH(nume_candidat,#REF!)))</f>
        <v>0</v>
      </c>
      <c r="G171" s="355" t="e">
        <f>LEN(#REF!)-LEN(SUBSTITUTE(#REF!,",",""))+1</f>
        <v>#REF!</v>
      </c>
    </row>
    <row r="172" spans="1:7">
      <c r="A172" s="5" t="s">
        <v>229</v>
      </c>
      <c r="B172" s="6"/>
      <c r="C172" s="217"/>
      <c r="D172" s="74"/>
      <c r="E172" s="356" t="str">
        <f t="shared" si="2"/>
        <v/>
      </c>
      <c r="F172" s="354" t="b">
        <f>IF(nume_candidat="",FALSE,ISNUMBER(SEARCH(nume_candidat,#REF!)))</f>
        <v>0</v>
      </c>
      <c r="G172" s="355" t="e">
        <f>LEN(#REF!)-LEN(SUBSTITUTE(#REF!,",",""))+1</f>
        <v>#REF!</v>
      </c>
    </row>
    <row r="173" spans="1:7">
      <c r="A173" s="5" t="s">
        <v>230</v>
      </c>
      <c r="B173" s="6"/>
      <c r="C173" s="217"/>
      <c r="D173" s="74"/>
      <c r="E173" s="356" t="str">
        <f t="shared" si="2"/>
        <v/>
      </c>
      <c r="F173" s="354" t="b">
        <f>IF(nume_candidat="",FALSE,ISNUMBER(SEARCH(nume_candidat,#REF!)))</f>
        <v>0</v>
      </c>
      <c r="G173" s="355" t="e">
        <f>LEN(#REF!)-LEN(SUBSTITUTE(#REF!,",",""))+1</f>
        <v>#REF!</v>
      </c>
    </row>
    <row r="174" spans="1:7">
      <c r="A174" s="5" t="s">
        <v>231</v>
      </c>
      <c r="B174" s="6"/>
      <c r="C174" s="217"/>
      <c r="D174" s="74"/>
      <c r="E174" s="356" t="str">
        <f t="shared" si="2"/>
        <v/>
      </c>
      <c r="F174" s="354" t="b">
        <f>IF(nume_candidat="",FALSE,ISNUMBER(SEARCH(nume_candidat,#REF!)))</f>
        <v>0</v>
      </c>
      <c r="G174" s="355" t="e">
        <f>LEN(#REF!)-LEN(SUBSTITUTE(#REF!,",",""))+1</f>
        <v>#REF!</v>
      </c>
    </row>
    <row r="175" spans="1:7">
      <c r="A175" s="5" t="s">
        <v>232</v>
      </c>
      <c r="B175" s="6"/>
      <c r="C175" s="217"/>
      <c r="D175" s="74"/>
      <c r="E175" s="356" t="str">
        <f t="shared" si="2"/>
        <v/>
      </c>
      <c r="F175" s="354" t="b">
        <f>IF(nume_candidat="",FALSE,ISNUMBER(SEARCH(nume_candidat,#REF!)))</f>
        <v>0</v>
      </c>
      <c r="G175" s="355" t="e">
        <f>LEN(#REF!)-LEN(SUBSTITUTE(#REF!,",",""))+1</f>
        <v>#REF!</v>
      </c>
    </row>
    <row r="176" spans="1:7">
      <c r="A176" s="5" t="s">
        <v>233</v>
      </c>
      <c r="B176" s="6"/>
      <c r="C176" s="217"/>
      <c r="D176" s="74"/>
      <c r="E176" s="356" t="str">
        <f t="shared" si="2"/>
        <v/>
      </c>
      <c r="F176" s="354" t="b">
        <f>IF(nume_candidat="",FALSE,ISNUMBER(SEARCH(nume_candidat,#REF!)))</f>
        <v>0</v>
      </c>
      <c r="G176" s="355" t="e">
        <f>LEN(#REF!)-LEN(SUBSTITUTE(#REF!,",",""))+1</f>
        <v>#REF!</v>
      </c>
    </row>
    <row r="177" spans="1:7">
      <c r="A177" s="5" t="s">
        <v>234</v>
      </c>
      <c r="B177" s="6"/>
      <c r="C177" s="217"/>
      <c r="D177" s="74"/>
      <c r="E177" s="356" t="str">
        <f t="shared" si="2"/>
        <v/>
      </c>
      <c r="F177" s="354" t="b">
        <f>IF(nume_candidat="",FALSE,ISNUMBER(SEARCH(nume_candidat,#REF!)))</f>
        <v>0</v>
      </c>
      <c r="G177" s="355" t="e">
        <f>LEN(#REF!)-LEN(SUBSTITUTE(#REF!,",",""))+1</f>
        <v>#REF!</v>
      </c>
    </row>
    <row r="178" spans="1:7">
      <c r="A178" s="5" t="s">
        <v>235</v>
      </c>
      <c r="B178" s="6"/>
      <c r="C178" s="217"/>
      <c r="D178" s="74"/>
      <c r="E178" s="356" t="str">
        <f t="shared" si="2"/>
        <v/>
      </c>
      <c r="F178" s="354" t="b">
        <f>IF(nume_candidat="",FALSE,ISNUMBER(SEARCH(nume_candidat,#REF!)))</f>
        <v>0</v>
      </c>
      <c r="G178" s="355" t="e">
        <f>LEN(#REF!)-LEN(SUBSTITUTE(#REF!,",",""))+1</f>
        <v>#REF!</v>
      </c>
    </row>
    <row r="179" spans="1:7">
      <c r="A179" s="5" t="s">
        <v>236</v>
      </c>
      <c r="B179" s="6"/>
      <c r="C179" s="217"/>
      <c r="D179" s="74"/>
      <c r="E179" s="356" t="str">
        <f t="shared" si="2"/>
        <v/>
      </c>
      <c r="F179" s="354" t="b">
        <f>IF(nume_candidat="",FALSE,ISNUMBER(SEARCH(nume_candidat,#REF!)))</f>
        <v>0</v>
      </c>
      <c r="G179" s="355" t="e">
        <f>LEN(#REF!)-LEN(SUBSTITUTE(#REF!,",",""))+1</f>
        <v>#REF!</v>
      </c>
    </row>
    <row r="180" spans="1:7">
      <c r="A180" s="5" t="s">
        <v>237</v>
      </c>
      <c r="B180" s="6"/>
      <c r="C180" s="217"/>
      <c r="D180" s="74"/>
      <c r="E180" s="356" t="str">
        <f t="shared" si="2"/>
        <v/>
      </c>
      <c r="F180" s="354" t="b">
        <f>IF(nume_candidat="",FALSE,ISNUMBER(SEARCH(nume_candidat,#REF!)))</f>
        <v>0</v>
      </c>
      <c r="G180" s="355" t="e">
        <f>LEN(#REF!)-LEN(SUBSTITUTE(#REF!,",",""))+1</f>
        <v>#REF!</v>
      </c>
    </row>
    <row r="181" spans="1:7">
      <c r="A181" s="5" t="s">
        <v>238</v>
      </c>
      <c r="B181" s="6"/>
      <c r="C181" s="217"/>
      <c r="D181" s="74"/>
      <c r="E181" s="356" t="str">
        <f t="shared" si="2"/>
        <v/>
      </c>
      <c r="F181" s="354" t="b">
        <f>IF(nume_candidat="",FALSE,ISNUMBER(SEARCH(nume_candidat,#REF!)))</f>
        <v>0</v>
      </c>
      <c r="G181" s="355" t="e">
        <f>LEN(#REF!)-LEN(SUBSTITUTE(#REF!,",",""))+1</f>
        <v>#REF!</v>
      </c>
    </row>
    <row r="182" spans="1:7">
      <c r="A182" s="5" t="s">
        <v>239</v>
      </c>
      <c r="B182" s="6"/>
      <c r="C182" s="217"/>
      <c r="D182" s="74"/>
      <c r="E182" s="356" t="str">
        <f t="shared" si="2"/>
        <v/>
      </c>
      <c r="F182" s="354" t="b">
        <f>IF(nume_candidat="",FALSE,ISNUMBER(SEARCH(nume_candidat,#REF!)))</f>
        <v>0</v>
      </c>
      <c r="G182" s="355" t="e">
        <f>LEN(#REF!)-LEN(SUBSTITUTE(#REF!,",",""))+1</f>
        <v>#REF!</v>
      </c>
    </row>
    <row r="183" spans="1:7">
      <c r="A183" s="5" t="s">
        <v>240</v>
      </c>
      <c r="B183" s="6"/>
      <c r="C183" s="217"/>
      <c r="D183" s="74"/>
      <c r="E183" s="356" t="str">
        <f t="shared" si="2"/>
        <v/>
      </c>
      <c r="F183" s="354" t="b">
        <f>IF(nume_candidat="",FALSE,ISNUMBER(SEARCH(nume_candidat,#REF!)))</f>
        <v>0</v>
      </c>
      <c r="G183" s="355" t="e">
        <f>LEN(#REF!)-LEN(SUBSTITUTE(#REF!,",",""))+1</f>
        <v>#REF!</v>
      </c>
    </row>
    <row r="184" spans="1:7">
      <c r="A184" s="5" t="s">
        <v>241</v>
      </c>
      <c r="B184" s="6"/>
      <c r="C184" s="217"/>
      <c r="D184" s="74"/>
      <c r="E184" s="356" t="str">
        <f t="shared" si="2"/>
        <v/>
      </c>
      <c r="F184" s="354" t="b">
        <f>IF(nume_candidat="",FALSE,ISNUMBER(SEARCH(nume_candidat,#REF!)))</f>
        <v>0</v>
      </c>
      <c r="G184" s="355" t="e">
        <f>LEN(#REF!)-LEN(SUBSTITUTE(#REF!,",",""))+1</f>
        <v>#REF!</v>
      </c>
    </row>
    <row r="185" spans="1:7">
      <c r="A185" s="5" t="s">
        <v>242</v>
      </c>
      <c r="B185" s="6"/>
      <c r="C185" s="217"/>
      <c r="D185" s="74"/>
      <c r="E185" s="356" t="str">
        <f t="shared" si="2"/>
        <v/>
      </c>
      <c r="F185" s="354" t="b">
        <f>IF(nume_candidat="",FALSE,ISNUMBER(SEARCH(nume_candidat,#REF!)))</f>
        <v>0</v>
      </c>
      <c r="G185" s="355" t="e">
        <f>LEN(#REF!)-LEN(SUBSTITUTE(#REF!,",",""))+1</f>
        <v>#REF!</v>
      </c>
    </row>
    <row r="186" spans="1:7">
      <c r="A186" s="5" t="s">
        <v>243</v>
      </c>
      <c r="B186" s="6"/>
      <c r="C186" s="217"/>
      <c r="D186" s="74"/>
      <c r="E186" s="356" t="str">
        <f t="shared" si="2"/>
        <v/>
      </c>
      <c r="F186" s="354" t="b">
        <f>IF(nume_candidat="",FALSE,ISNUMBER(SEARCH(nume_candidat,#REF!)))</f>
        <v>0</v>
      </c>
      <c r="G186" s="355" t="e">
        <f>LEN(#REF!)-LEN(SUBSTITUTE(#REF!,",",""))+1</f>
        <v>#REF!</v>
      </c>
    </row>
    <row r="187" spans="1:7">
      <c r="A187" s="5" t="s">
        <v>244</v>
      </c>
      <c r="B187" s="6"/>
      <c r="C187" s="217"/>
      <c r="D187" s="74"/>
      <c r="E187" s="356" t="str">
        <f t="shared" si="2"/>
        <v/>
      </c>
      <c r="F187" s="354" t="b">
        <f>IF(nume_candidat="",FALSE,ISNUMBER(SEARCH(nume_candidat,#REF!)))</f>
        <v>0</v>
      </c>
      <c r="G187" s="355" t="e">
        <f>LEN(#REF!)-LEN(SUBSTITUTE(#REF!,",",""))+1</f>
        <v>#REF!</v>
      </c>
    </row>
    <row r="188" spans="1:7">
      <c r="A188" s="5" t="s">
        <v>245</v>
      </c>
      <c r="B188" s="6"/>
      <c r="C188" s="217"/>
      <c r="D188" s="74"/>
      <c r="E188" s="356" t="str">
        <f t="shared" si="2"/>
        <v/>
      </c>
      <c r="F188" s="354" t="b">
        <f>IF(nume_candidat="",FALSE,ISNUMBER(SEARCH(nume_candidat,#REF!)))</f>
        <v>0</v>
      </c>
      <c r="G188" s="355" t="e">
        <f>LEN(#REF!)-LEN(SUBSTITUTE(#REF!,",",""))+1</f>
        <v>#REF!</v>
      </c>
    </row>
    <row r="189" spans="1:7">
      <c r="A189" s="5" t="s">
        <v>246</v>
      </c>
      <c r="B189" s="6"/>
      <c r="C189" s="217"/>
      <c r="D189" s="74"/>
      <c r="E189" s="356" t="str">
        <f t="shared" si="2"/>
        <v/>
      </c>
      <c r="F189" s="354" t="b">
        <f>IF(nume_candidat="",FALSE,ISNUMBER(SEARCH(nume_candidat,#REF!)))</f>
        <v>0</v>
      </c>
      <c r="G189" s="355" t="e">
        <f>LEN(#REF!)-LEN(SUBSTITUTE(#REF!,",",""))+1</f>
        <v>#REF!</v>
      </c>
    </row>
    <row r="190" spans="1:7">
      <c r="A190" s="5" t="s">
        <v>247</v>
      </c>
      <c r="B190" s="6"/>
      <c r="C190" s="217"/>
      <c r="D190" s="74"/>
      <c r="E190" s="356" t="str">
        <f t="shared" si="2"/>
        <v/>
      </c>
      <c r="F190" s="354" t="b">
        <f>IF(nume_candidat="",FALSE,ISNUMBER(SEARCH(nume_candidat,#REF!)))</f>
        <v>0</v>
      </c>
      <c r="G190" s="355" t="e">
        <f>LEN(#REF!)-LEN(SUBSTITUTE(#REF!,",",""))+1</f>
        <v>#REF!</v>
      </c>
    </row>
    <row r="191" spans="1:7">
      <c r="A191" s="5" t="s">
        <v>248</v>
      </c>
      <c r="B191" s="6"/>
      <c r="C191" s="217"/>
      <c r="D191" s="74"/>
      <c r="E191" s="356" t="str">
        <f t="shared" si="2"/>
        <v/>
      </c>
      <c r="F191" s="354" t="b">
        <f>IF(nume_candidat="",FALSE,ISNUMBER(SEARCH(nume_candidat,#REF!)))</f>
        <v>0</v>
      </c>
      <c r="G191" s="355" t="e">
        <f>LEN(#REF!)-LEN(SUBSTITUTE(#REF!,",",""))+1</f>
        <v>#REF!</v>
      </c>
    </row>
    <row r="192" spans="1:7">
      <c r="A192" s="5" t="s">
        <v>249</v>
      </c>
      <c r="B192" s="6"/>
      <c r="C192" s="217"/>
      <c r="D192" s="74"/>
      <c r="E192" s="356" t="str">
        <f t="shared" si="2"/>
        <v/>
      </c>
      <c r="F192" s="354" t="b">
        <f>IF(nume_candidat="",FALSE,ISNUMBER(SEARCH(nume_candidat,#REF!)))</f>
        <v>0</v>
      </c>
      <c r="G192" s="355" t="e">
        <f>LEN(#REF!)-LEN(SUBSTITUTE(#REF!,",",""))+1</f>
        <v>#REF!</v>
      </c>
    </row>
    <row r="193" spans="1:7">
      <c r="A193" s="5" t="s">
        <v>250</v>
      </c>
      <c r="B193" s="6"/>
      <c r="C193" s="217"/>
      <c r="D193" s="74"/>
      <c r="E193" s="356" t="str">
        <f t="shared" si="2"/>
        <v/>
      </c>
      <c r="F193" s="354" t="b">
        <f>IF(nume_candidat="",FALSE,ISNUMBER(SEARCH(nume_candidat,#REF!)))</f>
        <v>0</v>
      </c>
      <c r="G193" s="355" t="e">
        <f>LEN(#REF!)-LEN(SUBSTITUTE(#REF!,",",""))+1</f>
        <v>#REF!</v>
      </c>
    </row>
    <row r="194" spans="1:7">
      <c r="A194" s="5" t="s">
        <v>251</v>
      </c>
      <c r="B194" s="6"/>
      <c r="C194" s="217"/>
      <c r="D194" s="74"/>
      <c r="E194" s="356" t="str">
        <f t="shared" si="2"/>
        <v/>
      </c>
      <c r="F194" s="354" t="b">
        <f>IF(nume_candidat="",FALSE,ISNUMBER(SEARCH(nume_candidat,#REF!)))</f>
        <v>0</v>
      </c>
      <c r="G194" s="355" t="e">
        <f>LEN(#REF!)-LEN(SUBSTITUTE(#REF!,",",""))+1</f>
        <v>#REF!</v>
      </c>
    </row>
    <row r="195" spans="1:7">
      <c r="A195" s="5" t="s">
        <v>252</v>
      </c>
      <c r="B195" s="6"/>
      <c r="C195" s="217"/>
      <c r="D195" s="74"/>
      <c r="E195" s="356" t="str">
        <f t="shared" si="2"/>
        <v/>
      </c>
      <c r="F195" s="354" t="b">
        <f>IF(nume_candidat="",FALSE,ISNUMBER(SEARCH(nume_candidat,#REF!)))</f>
        <v>0</v>
      </c>
      <c r="G195" s="355" t="e">
        <f>LEN(#REF!)-LEN(SUBSTITUTE(#REF!,",",""))+1</f>
        <v>#REF!</v>
      </c>
    </row>
    <row r="196" spans="1:7">
      <c r="A196" s="5" t="s">
        <v>253</v>
      </c>
      <c r="B196" s="6"/>
      <c r="C196" s="217"/>
      <c r="D196" s="74"/>
      <c r="E196" s="356" t="str">
        <f t="shared" si="2"/>
        <v/>
      </c>
      <c r="F196" s="354" t="b">
        <f>IF(nume_candidat="",FALSE,ISNUMBER(SEARCH(nume_candidat,#REF!)))</f>
        <v>0</v>
      </c>
      <c r="G196" s="355" t="e">
        <f>LEN(#REF!)-LEN(SUBSTITUTE(#REF!,",",""))+1</f>
        <v>#REF!</v>
      </c>
    </row>
    <row r="197" spans="1:7">
      <c r="A197" s="5" t="s">
        <v>254</v>
      </c>
      <c r="B197" s="6"/>
      <c r="C197" s="217"/>
      <c r="D197" s="74"/>
      <c r="E197" s="356" t="str">
        <f t="shared" si="2"/>
        <v/>
      </c>
      <c r="F197" s="354" t="b">
        <f>IF(nume_candidat="",FALSE,ISNUMBER(SEARCH(nume_candidat,#REF!)))</f>
        <v>0</v>
      </c>
      <c r="G197" s="355" t="e">
        <f>LEN(#REF!)-LEN(SUBSTITUTE(#REF!,",",""))+1</f>
        <v>#REF!</v>
      </c>
    </row>
    <row r="198" spans="1:7">
      <c r="A198" s="5" t="s">
        <v>255</v>
      </c>
      <c r="B198" s="6"/>
      <c r="C198" s="217"/>
      <c r="D198" s="74"/>
      <c r="E198" s="356" t="str">
        <f t="shared" si="2"/>
        <v/>
      </c>
      <c r="F198" s="354" t="b">
        <f>IF(nume_candidat="",FALSE,ISNUMBER(SEARCH(nume_candidat,#REF!)))</f>
        <v>0</v>
      </c>
      <c r="G198" s="355" t="e">
        <f>LEN(#REF!)-LEN(SUBSTITUTE(#REF!,",",""))+1</f>
        <v>#REF!</v>
      </c>
    </row>
    <row r="199" spans="1:7">
      <c r="A199" s="5" t="s">
        <v>256</v>
      </c>
      <c r="B199" s="6"/>
      <c r="C199" s="217"/>
      <c r="D199" s="74"/>
      <c r="E199" s="356" t="str">
        <f t="shared" si="2"/>
        <v/>
      </c>
      <c r="F199" s="354" t="b">
        <f>IF(nume_candidat="",FALSE,ISNUMBER(SEARCH(nume_candidat,#REF!)))</f>
        <v>0</v>
      </c>
      <c r="G199" s="355" t="e">
        <f>LEN(#REF!)-LEN(SUBSTITUTE(#REF!,",",""))+1</f>
        <v>#REF!</v>
      </c>
    </row>
    <row r="200" spans="1:7">
      <c r="A200" s="5" t="s">
        <v>257</v>
      </c>
      <c r="B200" s="6"/>
      <c r="C200" s="217"/>
      <c r="D200" s="74"/>
      <c r="E200" s="356" t="str">
        <f t="shared" si="2"/>
        <v/>
      </c>
      <c r="F200" s="354" t="b">
        <f>IF(nume_candidat="",FALSE,ISNUMBER(SEARCH(nume_candidat,#REF!)))</f>
        <v>0</v>
      </c>
      <c r="G200" s="355" t="e">
        <f>LEN(#REF!)-LEN(SUBSTITUTE(#REF!,",",""))+1</f>
        <v>#REF!</v>
      </c>
    </row>
    <row r="201" spans="1:7">
      <c r="A201" s="5" t="s">
        <v>258</v>
      </c>
      <c r="B201" s="6"/>
      <c r="C201" s="217"/>
      <c r="D201" s="74"/>
      <c r="E201" s="356" t="str">
        <f t="shared" si="2"/>
        <v/>
      </c>
      <c r="F201" s="354" t="b">
        <f>IF(nume_candidat="",FALSE,ISNUMBER(SEARCH(nume_candidat,#REF!)))</f>
        <v>0</v>
      </c>
      <c r="G201" s="355" t="e">
        <f>LEN(#REF!)-LEN(SUBSTITUTE(#REF!,",",""))+1</f>
        <v>#REF!</v>
      </c>
    </row>
    <row r="202" spans="1:7">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260</v>
      </c>
      <c r="B203" s="6"/>
      <c r="C203" s="217"/>
      <c r="D203" s="74"/>
      <c r="E203" s="356" t="str">
        <f t="shared" si="3"/>
        <v/>
      </c>
      <c r="F203" s="354" t="b">
        <f>IF(nume_candidat="",FALSE,ISNUMBER(SEARCH(nume_candidat,#REF!)))</f>
        <v>0</v>
      </c>
      <c r="G203" s="355" t="e">
        <f>LEN(#REF!)-LEN(SUBSTITUTE(#REF!,",",""))+1</f>
        <v>#REF!</v>
      </c>
    </row>
    <row r="204" spans="1:7">
      <c r="A204" s="5" t="s">
        <v>261</v>
      </c>
      <c r="B204" s="6"/>
      <c r="C204" s="217"/>
      <c r="D204" s="74"/>
      <c r="E204" s="356" t="str">
        <f t="shared" si="3"/>
        <v/>
      </c>
      <c r="F204" s="354" t="b">
        <f>IF(nume_candidat="",FALSE,ISNUMBER(SEARCH(nume_candidat,#REF!)))</f>
        <v>0</v>
      </c>
      <c r="G204" s="355" t="e">
        <f>LEN(#REF!)-LEN(SUBSTITUTE(#REF!,",",""))+1</f>
        <v>#REF!</v>
      </c>
    </row>
    <row r="205" spans="1:7">
      <c r="A205" s="5" t="s">
        <v>262</v>
      </c>
      <c r="B205" s="6"/>
      <c r="C205" s="217"/>
      <c r="D205" s="74"/>
      <c r="E205" s="356" t="str">
        <f t="shared" si="3"/>
        <v/>
      </c>
      <c r="F205" s="354" t="b">
        <f>IF(nume_candidat="",FALSE,ISNUMBER(SEARCH(nume_candidat,#REF!)))</f>
        <v>0</v>
      </c>
      <c r="G205" s="355" t="e">
        <f>LEN(#REF!)-LEN(SUBSTITUTE(#REF!,",",""))+1</f>
        <v>#REF!</v>
      </c>
    </row>
    <row r="206" spans="1:7">
      <c r="A206" s="5" t="s">
        <v>263</v>
      </c>
      <c r="B206" s="6"/>
      <c r="C206" s="217"/>
      <c r="D206" s="74"/>
      <c r="E206" s="356" t="str">
        <f t="shared" si="3"/>
        <v/>
      </c>
      <c r="F206" s="354" t="b">
        <f>IF(nume_candidat="",FALSE,ISNUMBER(SEARCH(nume_candidat,#REF!)))</f>
        <v>0</v>
      </c>
      <c r="G206" s="355" t="e">
        <f>LEN(#REF!)-LEN(SUBSTITUTE(#REF!,",",""))+1</f>
        <v>#REF!</v>
      </c>
    </row>
    <row r="207" spans="1:7">
      <c r="A207" s="5" t="s">
        <v>264</v>
      </c>
      <c r="B207" s="6"/>
      <c r="C207" s="217"/>
      <c r="D207" s="74"/>
      <c r="E207" s="356" t="str">
        <f t="shared" si="3"/>
        <v/>
      </c>
      <c r="F207" s="354" t="b">
        <f>IF(nume_candidat="",FALSE,ISNUMBER(SEARCH(nume_candidat,#REF!)))</f>
        <v>0</v>
      </c>
      <c r="G207" s="355" t="e">
        <f>LEN(#REF!)-LEN(SUBSTITUTE(#REF!,",",""))+1</f>
        <v>#REF!</v>
      </c>
    </row>
    <row r="208" spans="1:7">
      <c r="A208" s="5" t="s">
        <v>265</v>
      </c>
      <c r="B208" s="6"/>
      <c r="C208" s="217"/>
      <c r="D208" s="74"/>
      <c r="E208" s="356" t="str">
        <f t="shared" si="3"/>
        <v/>
      </c>
      <c r="F208" s="354" t="b">
        <f>IF(nume_candidat="",FALSE,ISNUMBER(SEARCH(nume_candidat,#REF!)))</f>
        <v>0</v>
      </c>
      <c r="G208" s="355" t="e">
        <f>LEN(#REF!)-LEN(SUBSTITUTE(#REF!,",",""))+1</f>
        <v>#REF!</v>
      </c>
    </row>
    <row r="209" spans="1:7">
      <c r="A209" s="5" t="s">
        <v>266</v>
      </c>
      <c r="B209" s="6"/>
      <c r="C209" s="217"/>
      <c r="D209" s="74"/>
      <c r="E209" s="356" t="str">
        <f t="shared" si="3"/>
        <v/>
      </c>
      <c r="F209" s="354" t="b">
        <f>IF(nume_candidat="",FALSE,ISNUMBER(SEARCH(nume_candidat,#REF!)))</f>
        <v>0</v>
      </c>
      <c r="G209" s="355" t="e">
        <f>LEN(#REF!)-LEN(SUBSTITUTE(#REF!,",",""))+1</f>
        <v>#REF!</v>
      </c>
    </row>
    <row r="210" spans="1:7">
      <c r="A210" s="5" t="s">
        <v>267</v>
      </c>
      <c r="B210" s="6"/>
      <c r="C210" s="217"/>
      <c r="D210" s="74"/>
      <c r="E210" s="356" t="str">
        <f t="shared" si="3"/>
        <v/>
      </c>
      <c r="F210" s="354" t="b">
        <f>IF(nume_candidat="",FALSE,ISNUMBER(SEARCH(nume_candidat,#REF!)))</f>
        <v>0</v>
      </c>
      <c r="G210" s="355" t="e">
        <f>LEN(#REF!)-LEN(SUBSTITUTE(#REF!,",",""))+1</f>
        <v>#REF!</v>
      </c>
    </row>
    <row r="211" spans="1:7">
      <c r="A211" s="5" t="s">
        <v>268</v>
      </c>
      <c r="B211" s="6"/>
      <c r="C211" s="217"/>
      <c r="D211" s="74"/>
      <c r="E211" s="356" t="str">
        <f t="shared" si="3"/>
        <v/>
      </c>
      <c r="F211" s="354" t="b">
        <f>IF(nume_candidat="",FALSE,ISNUMBER(SEARCH(nume_candidat,#REF!)))</f>
        <v>0</v>
      </c>
      <c r="G211" s="355" t="e">
        <f>LEN(#REF!)-LEN(SUBSTITUTE(#REF!,",",""))+1</f>
        <v>#REF!</v>
      </c>
    </row>
    <row r="212" spans="1:7">
      <c r="A212" s="5" t="s">
        <v>269</v>
      </c>
      <c r="B212" s="6"/>
      <c r="C212" s="217"/>
      <c r="D212" s="74"/>
      <c r="E212" s="356" t="str">
        <f t="shared" si="3"/>
        <v/>
      </c>
      <c r="F212" s="354" t="b">
        <f>IF(nume_candidat="",FALSE,ISNUMBER(SEARCH(nume_candidat,#REF!)))</f>
        <v>0</v>
      </c>
      <c r="G212" s="355" t="e">
        <f>LEN(#REF!)-LEN(SUBSTITUTE(#REF!,",",""))+1</f>
        <v>#REF!</v>
      </c>
    </row>
    <row r="213" spans="1:7">
      <c r="A213" s="5" t="s">
        <v>270</v>
      </c>
      <c r="B213" s="6"/>
      <c r="C213" s="217"/>
      <c r="D213" s="74"/>
      <c r="E213" s="356" t="str">
        <f t="shared" si="3"/>
        <v/>
      </c>
      <c r="F213" s="354" t="b">
        <f>IF(nume_candidat="",FALSE,ISNUMBER(SEARCH(nume_candidat,#REF!)))</f>
        <v>0</v>
      </c>
      <c r="G213" s="355" t="e">
        <f>LEN(#REF!)-LEN(SUBSTITUTE(#REF!,",",""))+1</f>
        <v>#REF!</v>
      </c>
    </row>
    <row r="214" spans="1:7">
      <c r="A214" s="5" t="s">
        <v>271</v>
      </c>
      <c r="B214" s="6"/>
      <c r="C214" s="217"/>
      <c r="D214" s="74"/>
      <c r="E214" s="356" t="str">
        <f t="shared" si="3"/>
        <v/>
      </c>
      <c r="F214" s="354" t="b">
        <f>IF(nume_candidat="",FALSE,ISNUMBER(SEARCH(nume_candidat,#REF!)))</f>
        <v>0</v>
      </c>
      <c r="G214" s="355" t="e">
        <f>LEN(#REF!)-LEN(SUBSTITUTE(#REF!,",",""))+1</f>
        <v>#REF!</v>
      </c>
    </row>
    <row r="215" spans="1:7">
      <c r="A215" s="5" t="s">
        <v>272</v>
      </c>
      <c r="B215" s="6"/>
      <c r="C215" s="217"/>
      <c r="D215" s="74"/>
      <c r="E215" s="356" t="str">
        <f t="shared" si="3"/>
        <v/>
      </c>
      <c r="F215" s="354" t="b">
        <f>IF(nume_candidat="",FALSE,ISNUMBER(SEARCH(nume_candidat,#REF!)))</f>
        <v>0</v>
      </c>
      <c r="G215" s="355" t="e">
        <f>LEN(#REF!)-LEN(SUBSTITUTE(#REF!,",",""))+1</f>
        <v>#REF!</v>
      </c>
    </row>
    <row r="216" spans="1:7">
      <c r="A216" s="5" t="s">
        <v>273</v>
      </c>
      <c r="B216" s="6"/>
      <c r="C216" s="217"/>
      <c r="D216" s="74"/>
      <c r="E216" s="356" t="str">
        <f t="shared" si="3"/>
        <v/>
      </c>
      <c r="F216" s="354" t="b">
        <f>IF(nume_candidat="",FALSE,ISNUMBER(SEARCH(nume_candidat,#REF!)))</f>
        <v>0</v>
      </c>
      <c r="G216" s="355" t="e">
        <f>LEN(#REF!)-LEN(SUBSTITUTE(#REF!,",",""))+1</f>
        <v>#REF!</v>
      </c>
    </row>
    <row r="217" spans="1:7">
      <c r="A217" s="5" t="s">
        <v>274</v>
      </c>
      <c r="B217" s="6"/>
      <c r="C217" s="217"/>
      <c r="D217" s="74"/>
      <c r="E217" s="356" t="str">
        <f t="shared" si="3"/>
        <v/>
      </c>
      <c r="F217" s="354" t="b">
        <f>IF(nume_candidat="",FALSE,ISNUMBER(SEARCH(nume_candidat,#REF!)))</f>
        <v>0</v>
      </c>
      <c r="G217" s="355" t="e">
        <f>LEN(#REF!)-LEN(SUBSTITUTE(#REF!,",",""))+1</f>
        <v>#REF!</v>
      </c>
    </row>
    <row r="218" spans="1:7">
      <c r="A218" s="5" t="s">
        <v>275</v>
      </c>
      <c r="B218" s="6"/>
      <c r="C218" s="217"/>
      <c r="D218" s="74"/>
      <c r="E218" s="356" t="str">
        <f t="shared" si="3"/>
        <v/>
      </c>
      <c r="F218" s="354" t="b">
        <f>IF(nume_candidat="",FALSE,ISNUMBER(SEARCH(nume_candidat,#REF!)))</f>
        <v>0</v>
      </c>
      <c r="G218" s="355" t="e">
        <f>LEN(#REF!)-LEN(SUBSTITUTE(#REF!,",",""))+1</f>
        <v>#REF!</v>
      </c>
    </row>
    <row r="219" spans="1:7">
      <c r="A219" s="5" t="s">
        <v>276</v>
      </c>
      <c r="B219" s="6"/>
      <c r="C219" s="217"/>
      <c r="D219" s="74"/>
      <c r="E219" s="356" t="str">
        <f t="shared" si="3"/>
        <v/>
      </c>
      <c r="F219" s="354" t="b">
        <f>IF(nume_candidat="",FALSE,ISNUMBER(SEARCH(nume_candidat,#REF!)))</f>
        <v>0</v>
      </c>
      <c r="G219" s="355" t="e">
        <f>LEN(#REF!)-LEN(SUBSTITUTE(#REF!,",",""))+1</f>
        <v>#REF!</v>
      </c>
    </row>
    <row r="220" spans="1:7">
      <c r="A220" s="5" t="s">
        <v>277</v>
      </c>
      <c r="B220" s="6"/>
      <c r="C220" s="217"/>
      <c r="D220" s="74"/>
      <c r="E220" s="356" t="str">
        <f t="shared" si="3"/>
        <v/>
      </c>
      <c r="F220" s="354" t="b">
        <f>IF(nume_candidat="",FALSE,ISNUMBER(SEARCH(nume_candidat,#REF!)))</f>
        <v>0</v>
      </c>
      <c r="G220" s="355" t="e">
        <f>LEN(#REF!)-LEN(SUBSTITUTE(#REF!,",",""))+1</f>
        <v>#REF!</v>
      </c>
    </row>
    <row r="221" spans="1:7">
      <c r="A221" s="5" t="s">
        <v>278</v>
      </c>
      <c r="B221" s="6"/>
      <c r="C221" s="217"/>
      <c r="D221" s="74"/>
      <c r="E221" s="356" t="str">
        <f t="shared" si="3"/>
        <v/>
      </c>
      <c r="F221" s="354" t="b">
        <f>IF(nume_candidat="",FALSE,ISNUMBER(SEARCH(nume_candidat,#REF!)))</f>
        <v>0</v>
      </c>
      <c r="G221" s="355" t="e">
        <f>LEN(#REF!)-LEN(SUBSTITUTE(#REF!,",",""))+1</f>
        <v>#REF!</v>
      </c>
    </row>
    <row r="222" spans="1:7">
      <c r="A222" s="5" t="s">
        <v>279</v>
      </c>
      <c r="B222" s="6"/>
      <c r="C222" s="217"/>
      <c r="D222" s="74"/>
      <c r="E222" s="356" t="str">
        <f t="shared" si="3"/>
        <v/>
      </c>
      <c r="F222" s="354" t="b">
        <f>IF(nume_candidat="",FALSE,ISNUMBER(SEARCH(nume_candidat,#REF!)))</f>
        <v>0</v>
      </c>
      <c r="G222" s="355" t="e">
        <f>LEN(#REF!)-LEN(SUBSTITUTE(#REF!,",",""))+1</f>
        <v>#REF!</v>
      </c>
    </row>
    <row r="223" spans="1:7">
      <c r="A223" s="5" t="s">
        <v>280</v>
      </c>
      <c r="B223" s="6"/>
      <c r="C223" s="217"/>
      <c r="D223" s="74"/>
      <c r="E223" s="356" t="str">
        <f t="shared" si="3"/>
        <v/>
      </c>
      <c r="F223" s="354" t="b">
        <f>IF(nume_candidat="",FALSE,ISNUMBER(SEARCH(nume_candidat,#REF!)))</f>
        <v>0</v>
      </c>
      <c r="G223" s="355" t="e">
        <f>LEN(#REF!)-LEN(SUBSTITUTE(#REF!,",",""))+1</f>
        <v>#REF!</v>
      </c>
    </row>
    <row r="224" spans="1:7">
      <c r="A224" s="5" t="s">
        <v>281</v>
      </c>
      <c r="B224" s="6"/>
      <c r="C224" s="217"/>
      <c r="D224" s="74"/>
      <c r="E224" s="356" t="str">
        <f t="shared" si="3"/>
        <v/>
      </c>
      <c r="F224" s="354" t="b">
        <f>IF(nume_candidat="",FALSE,ISNUMBER(SEARCH(nume_candidat,#REF!)))</f>
        <v>0</v>
      </c>
      <c r="G224" s="355" t="e">
        <f>LEN(#REF!)-LEN(SUBSTITUTE(#REF!,",",""))+1</f>
        <v>#REF!</v>
      </c>
    </row>
    <row r="225" spans="1:7">
      <c r="A225" s="5" t="s">
        <v>282</v>
      </c>
      <c r="B225" s="6"/>
      <c r="C225" s="217"/>
      <c r="D225" s="74"/>
      <c r="E225" s="356" t="str">
        <f t="shared" si="3"/>
        <v/>
      </c>
      <c r="F225" s="354" t="b">
        <f>IF(nume_candidat="",FALSE,ISNUMBER(SEARCH(nume_candidat,#REF!)))</f>
        <v>0</v>
      </c>
      <c r="G225" s="355" t="e">
        <f>LEN(#REF!)-LEN(SUBSTITUTE(#REF!,",",""))+1</f>
        <v>#REF!</v>
      </c>
    </row>
    <row r="226" spans="1:7">
      <c r="A226" s="5" t="s">
        <v>283</v>
      </c>
      <c r="B226" s="6"/>
      <c r="C226" s="217"/>
      <c r="D226" s="74"/>
      <c r="E226" s="356" t="str">
        <f t="shared" si="3"/>
        <v/>
      </c>
      <c r="F226" s="354" t="b">
        <f>IF(nume_candidat="",FALSE,ISNUMBER(SEARCH(nume_candidat,#REF!)))</f>
        <v>0</v>
      </c>
      <c r="G226" s="355" t="e">
        <f>LEN(#REF!)-LEN(SUBSTITUTE(#REF!,",",""))+1</f>
        <v>#REF!</v>
      </c>
    </row>
    <row r="227" spans="1:7">
      <c r="A227" s="5" t="s">
        <v>284</v>
      </c>
      <c r="B227" s="6"/>
      <c r="C227" s="217"/>
      <c r="D227" s="74"/>
      <c r="E227" s="356" t="str">
        <f t="shared" si="3"/>
        <v/>
      </c>
      <c r="F227" s="354" t="b">
        <f>IF(nume_candidat="",FALSE,ISNUMBER(SEARCH(nume_candidat,#REF!)))</f>
        <v>0</v>
      </c>
      <c r="G227" s="355" t="e">
        <f>LEN(#REF!)-LEN(SUBSTITUTE(#REF!,",",""))+1</f>
        <v>#REF!</v>
      </c>
    </row>
    <row r="228" spans="1:7">
      <c r="A228" s="5" t="s">
        <v>285</v>
      </c>
      <c r="B228" s="6"/>
      <c r="C228" s="217"/>
      <c r="D228" s="74"/>
      <c r="E228" s="356" t="str">
        <f t="shared" si="3"/>
        <v/>
      </c>
      <c r="F228" s="354" t="b">
        <f>IF(nume_candidat="",FALSE,ISNUMBER(SEARCH(nume_candidat,#REF!)))</f>
        <v>0</v>
      </c>
      <c r="G228" s="355" t="e">
        <f>LEN(#REF!)-LEN(SUBSTITUTE(#REF!,",",""))+1</f>
        <v>#REF!</v>
      </c>
    </row>
    <row r="229" spans="1:7">
      <c r="A229" s="5" t="s">
        <v>286</v>
      </c>
      <c r="B229" s="6"/>
      <c r="C229" s="217"/>
      <c r="D229" s="74"/>
      <c r="E229" s="356" t="str">
        <f t="shared" si="3"/>
        <v/>
      </c>
      <c r="F229" s="354" t="b">
        <f>IF(nume_candidat="",FALSE,ISNUMBER(SEARCH(nume_candidat,#REF!)))</f>
        <v>0</v>
      </c>
      <c r="G229" s="355" t="e">
        <f>LEN(#REF!)-LEN(SUBSTITUTE(#REF!,",",""))+1</f>
        <v>#REF!</v>
      </c>
    </row>
    <row r="230" spans="1:7">
      <c r="A230" s="5" t="s">
        <v>287</v>
      </c>
      <c r="B230" s="6"/>
      <c r="C230" s="217"/>
      <c r="D230" s="74"/>
      <c r="E230" s="356" t="str">
        <f t="shared" si="3"/>
        <v/>
      </c>
      <c r="F230" s="354" t="b">
        <f>IF(nume_candidat="",FALSE,ISNUMBER(SEARCH(nume_candidat,#REF!)))</f>
        <v>0</v>
      </c>
      <c r="G230" s="355" t="e">
        <f>LEN(#REF!)-LEN(SUBSTITUTE(#REF!,",",""))+1</f>
        <v>#REF!</v>
      </c>
    </row>
    <row r="231" spans="1:7">
      <c r="A231" s="5" t="s">
        <v>288</v>
      </c>
      <c r="B231" s="6"/>
      <c r="C231" s="217"/>
      <c r="D231" s="74"/>
      <c r="E231" s="356" t="str">
        <f t="shared" si="3"/>
        <v/>
      </c>
      <c r="F231" s="354" t="b">
        <f>IF(nume_candidat="",FALSE,ISNUMBER(SEARCH(nume_candidat,#REF!)))</f>
        <v>0</v>
      </c>
      <c r="G231" s="355" t="e">
        <f>LEN(#REF!)-LEN(SUBSTITUTE(#REF!,",",""))+1</f>
        <v>#REF!</v>
      </c>
    </row>
    <row r="232" spans="1:7">
      <c r="A232" s="5" t="s">
        <v>289</v>
      </c>
      <c r="B232" s="6"/>
      <c r="C232" s="217"/>
      <c r="D232" s="74"/>
      <c r="E232" s="356" t="str">
        <f t="shared" si="3"/>
        <v/>
      </c>
      <c r="F232" s="354" t="b">
        <f>IF(nume_candidat="",FALSE,ISNUMBER(SEARCH(nume_candidat,#REF!)))</f>
        <v>0</v>
      </c>
      <c r="G232" s="355" t="e">
        <f>LEN(#REF!)-LEN(SUBSTITUTE(#REF!,",",""))+1</f>
        <v>#REF!</v>
      </c>
    </row>
    <row r="233" spans="1:7">
      <c r="A233" s="5" t="s">
        <v>290</v>
      </c>
      <c r="B233" s="6"/>
      <c r="C233" s="217"/>
      <c r="D233" s="74"/>
      <c r="E233" s="356" t="str">
        <f t="shared" si="3"/>
        <v/>
      </c>
      <c r="F233" s="354" t="b">
        <f>IF(nume_candidat="",FALSE,ISNUMBER(SEARCH(nume_candidat,#REF!)))</f>
        <v>0</v>
      </c>
      <c r="G233" s="355" t="e">
        <f>LEN(#REF!)-LEN(SUBSTITUTE(#REF!,",",""))+1</f>
        <v>#REF!</v>
      </c>
    </row>
    <row r="234" spans="1:7">
      <c r="A234" s="5" t="s">
        <v>291</v>
      </c>
      <c r="B234" s="6"/>
      <c r="C234" s="217"/>
      <c r="D234" s="74"/>
      <c r="E234" s="356" t="str">
        <f t="shared" si="3"/>
        <v/>
      </c>
      <c r="F234" s="354" t="b">
        <f>IF(nume_candidat="",FALSE,ISNUMBER(SEARCH(nume_candidat,#REF!)))</f>
        <v>0</v>
      </c>
      <c r="G234" s="355" t="e">
        <f>LEN(#REF!)-LEN(SUBSTITUTE(#REF!,",",""))+1</f>
        <v>#REF!</v>
      </c>
    </row>
    <row r="235" spans="1:7">
      <c r="A235" s="5" t="s">
        <v>292</v>
      </c>
      <c r="B235" s="6"/>
      <c r="C235" s="217"/>
      <c r="D235" s="74"/>
      <c r="E235" s="356" t="str">
        <f t="shared" si="3"/>
        <v/>
      </c>
      <c r="F235" s="354" t="b">
        <f>IF(nume_candidat="",FALSE,ISNUMBER(SEARCH(nume_candidat,#REF!)))</f>
        <v>0</v>
      </c>
      <c r="G235" s="355" t="e">
        <f>LEN(#REF!)-LEN(SUBSTITUTE(#REF!,",",""))+1</f>
        <v>#REF!</v>
      </c>
    </row>
    <row r="236" spans="1:7">
      <c r="A236" s="5" t="s">
        <v>293</v>
      </c>
      <c r="B236" s="6"/>
      <c r="C236" s="217"/>
      <c r="D236" s="74"/>
      <c r="E236" s="356" t="str">
        <f t="shared" si="3"/>
        <v/>
      </c>
      <c r="F236" s="354" t="b">
        <f>IF(nume_candidat="",FALSE,ISNUMBER(SEARCH(nume_candidat,#REF!)))</f>
        <v>0</v>
      </c>
      <c r="G236" s="355" t="e">
        <f>LEN(#REF!)-LEN(SUBSTITUTE(#REF!,",",""))+1</f>
        <v>#REF!</v>
      </c>
    </row>
    <row r="237" spans="1:7">
      <c r="A237" s="5" t="s">
        <v>294</v>
      </c>
      <c r="B237" s="6"/>
      <c r="C237" s="217"/>
      <c r="D237" s="74"/>
      <c r="E237" s="356" t="str">
        <f t="shared" si="3"/>
        <v/>
      </c>
      <c r="F237" s="354" t="b">
        <f>IF(nume_candidat="",FALSE,ISNUMBER(SEARCH(nume_candidat,#REF!)))</f>
        <v>0</v>
      </c>
      <c r="G237" s="355" t="e">
        <f>LEN(#REF!)-LEN(SUBSTITUTE(#REF!,",",""))+1</f>
        <v>#REF!</v>
      </c>
    </row>
    <row r="238" spans="1:7">
      <c r="A238" s="5" t="s">
        <v>295</v>
      </c>
      <c r="B238" s="6"/>
      <c r="C238" s="217"/>
      <c r="D238" s="74"/>
      <c r="E238" s="356" t="str">
        <f t="shared" si="3"/>
        <v/>
      </c>
      <c r="F238" s="354" t="b">
        <f>IF(nume_candidat="",FALSE,ISNUMBER(SEARCH(nume_candidat,#REF!)))</f>
        <v>0</v>
      </c>
      <c r="G238" s="355" t="e">
        <f>LEN(#REF!)-LEN(SUBSTITUTE(#REF!,",",""))+1</f>
        <v>#REF!</v>
      </c>
    </row>
    <row r="239" spans="1:7">
      <c r="A239" s="5" t="s">
        <v>296</v>
      </c>
      <c r="B239" s="6"/>
      <c r="C239" s="217"/>
      <c r="D239" s="74"/>
      <c r="E239" s="356" t="str">
        <f t="shared" si="3"/>
        <v/>
      </c>
      <c r="F239" s="354" t="b">
        <f>IF(nume_candidat="",FALSE,ISNUMBER(SEARCH(nume_candidat,#REF!)))</f>
        <v>0</v>
      </c>
      <c r="G239" s="355" t="e">
        <f>LEN(#REF!)-LEN(SUBSTITUTE(#REF!,",",""))+1</f>
        <v>#REF!</v>
      </c>
    </row>
    <row r="240" spans="1:7">
      <c r="A240" s="5" t="s">
        <v>297</v>
      </c>
      <c r="B240" s="6"/>
      <c r="C240" s="217"/>
      <c r="D240" s="74"/>
      <c r="E240" s="356" t="str">
        <f t="shared" si="3"/>
        <v/>
      </c>
      <c r="F240" s="354" t="b">
        <f>IF(nume_candidat="",FALSE,ISNUMBER(SEARCH(nume_candidat,#REF!)))</f>
        <v>0</v>
      </c>
      <c r="G240" s="355" t="e">
        <f>LEN(#REF!)-LEN(SUBSTITUTE(#REF!,",",""))+1</f>
        <v>#REF!</v>
      </c>
    </row>
    <row r="241" spans="1:7">
      <c r="A241" s="5" t="s">
        <v>298</v>
      </c>
      <c r="B241" s="6"/>
      <c r="C241" s="217"/>
      <c r="D241" s="74"/>
      <c r="E241" s="356" t="str">
        <f t="shared" si="3"/>
        <v/>
      </c>
      <c r="F241" s="354" t="b">
        <f>IF(nume_candidat="",FALSE,ISNUMBER(SEARCH(nume_candidat,#REF!)))</f>
        <v>0</v>
      </c>
      <c r="G241" s="355" t="e">
        <f>LEN(#REF!)-LEN(SUBSTITUTE(#REF!,",",""))+1</f>
        <v>#REF!</v>
      </c>
    </row>
    <row r="242" spans="1:7">
      <c r="A242" s="5" t="s">
        <v>299</v>
      </c>
      <c r="B242" s="6"/>
      <c r="C242" s="217"/>
      <c r="D242" s="74"/>
      <c r="E242" s="356" t="str">
        <f t="shared" si="3"/>
        <v/>
      </c>
      <c r="F242" s="354" t="b">
        <f>IF(nume_candidat="",FALSE,ISNUMBER(SEARCH(nume_candidat,#REF!)))</f>
        <v>0</v>
      </c>
      <c r="G242" s="355" t="e">
        <f>LEN(#REF!)-LEN(SUBSTITUTE(#REF!,",",""))+1</f>
        <v>#REF!</v>
      </c>
    </row>
    <row r="243" spans="1:7">
      <c r="A243" s="5" t="s">
        <v>300</v>
      </c>
      <c r="B243" s="6"/>
      <c r="C243" s="217"/>
      <c r="D243" s="74"/>
      <c r="E243" s="356" t="str">
        <f t="shared" si="3"/>
        <v/>
      </c>
      <c r="F243" s="354" t="b">
        <f>IF(nume_candidat="",FALSE,ISNUMBER(SEARCH(nume_candidat,#REF!)))</f>
        <v>0</v>
      </c>
      <c r="G243" s="355" t="e">
        <f>LEN(#REF!)-LEN(SUBSTITUTE(#REF!,",",""))+1</f>
        <v>#REF!</v>
      </c>
    </row>
    <row r="244" spans="1:7">
      <c r="A244" s="5" t="s">
        <v>301</v>
      </c>
      <c r="B244" s="6"/>
      <c r="C244" s="217"/>
      <c r="D244" s="74"/>
      <c r="E244" s="356" t="str">
        <f t="shared" si="3"/>
        <v/>
      </c>
      <c r="F244" s="354" t="b">
        <f>IF(nume_candidat="",FALSE,ISNUMBER(SEARCH(nume_candidat,#REF!)))</f>
        <v>0</v>
      </c>
      <c r="G244" s="355" t="e">
        <f>LEN(#REF!)-LEN(SUBSTITUTE(#REF!,",",""))+1</f>
        <v>#REF!</v>
      </c>
    </row>
    <row r="245" spans="1:7">
      <c r="A245" s="5" t="s">
        <v>302</v>
      </c>
      <c r="B245" s="6"/>
      <c r="C245" s="217"/>
      <c r="D245" s="74"/>
      <c r="E245" s="356" t="str">
        <f t="shared" si="3"/>
        <v/>
      </c>
      <c r="F245" s="354" t="b">
        <f>IF(nume_candidat="",FALSE,ISNUMBER(SEARCH(nume_candidat,#REF!)))</f>
        <v>0</v>
      </c>
      <c r="G245" s="355" t="e">
        <f>LEN(#REF!)-LEN(SUBSTITUTE(#REF!,",",""))+1</f>
        <v>#REF!</v>
      </c>
    </row>
    <row r="246" spans="1:7">
      <c r="A246" s="5" t="s">
        <v>303</v>
      </c>
      <c r="B246" s="6"/>
      <c r="C246" s="217"/>
      <c r="D246" s="74"/>
      <c r="E246" s="356" t="str">
        <f t="shared" si="3"/>
        <v/>
      </c>
      <c r="F246" s="354" t="b">
        <f>IF(nume_candidat="",FALSE,ISNUMBER(SEARCH(nume_candidat,#REF!)))</f>
        <v>0</v>
      </c>
      <c r="G246" s="355" t="e">
        <f>LEN(#REF!)-LEN(SUBSTITUTE(#REF!,",",""))+1</f>
        <v>#REF!</v>
      </c>
    </row>
    <row r="247" spans="1:7">
      <c r="A247" s="5" t="s">
        <v>304</v>
      </c>
      <c r="B247" s="6"/>
      <c r="C247" s="217"/>
      <c r="D247" s="74"/>
      <c r="E247" s="356" t="str">
        <f t="shared" si="3"/>
        <v/>
      </c>
      <c r="F247" s="354" t="b">
        <f>IF(nume_candidat="",FALSE,ISNUMBER(SEARCH(nume_candidat,#REF!)))</f>
        <v>0</v>
      </c>
      <c r="G247" s="355" t="e">
        <f>LEN(#REF!)-LEN(SUBSTITUTE(#REF!,",",""))+1</f>
        <v>#REF!</v>
      </c>
    </row>
    <row r="248" spans="1:7">
      <c r="A248" s="5" t="s">
        <v>305</v>
      </c>
      <c r="B248" s="6"/>
      <c r="C248" s="217"/>
      <c r="D248" s="74"/>
      <c r="E248" s="356" t="str">
        <f t="shared" si="3"/>
        <v/>
      </c>
      <c r="F248" s="354" t="b">
        <f>IF(nume_candidat="",FALSE,ISNUMBER(SEARCH(nume_candidat,#REF!)))</f>
        <v>0</v>
      </c>
      <c r="G248" s="355" t="e">
        <f>LEN(#REF!)-LEN(SUBSTITUTE(#REF!,",",""))+1</f>
        <v>#REF!</v>
      </c>
    </row>
    <row r="249" spans="1:7">
      <c r="A249" s="5" t="s">
        <v>306</v>
      </c>
      <c r="B249" s="6"/>
      <c r="C249" s="217"/>
      <c r="D249" s="74"/>
      <c r="E249" s="356" t="str">
        <f t="shared" si="3"/>
        <v/>
      </c>
      <c r="F249" s="354" t="b">
        <f>IF(nume_candidat="",FALSE,ISNUMBER(SEARCH(nume_candidat,#REF!)))</f>
        <v>0</v>
      </c>
      <c r="G249" s="355" t="e">
        <f>LEN(#REF!)-LEN(SUBSTITUTE(#REF!,",",""))+1</f>
        <v>#REF!</v>
      </c>
    </row>
    <row r="250" spans="1:7">
      <c r="A250" s="5" t="s">
        <v>307</v>
      </c>
      <c r="B250" s="6"/>
      <c r="C250" s="217"/>
      <c r="D250" s="74"/>
      <c r="E250" s="356" t="str">
        <f t="shared" si="3"/>
        <v/>
      </c>
      <c r="F250" s="354" t="b">
        <f>IF(nume_candidat="",FALSE,ISNUMBER(SEARCH(nume_candidat,#REF!)))</f>
        <v>0</v>
      </c>
      <c r="G250" s="355" t="e">
        <f>LEN(#REF!)-LEN(SUBSTITUTE(#REF!,",",""))+1</f>
        <v>#REF!</v>
      </c>
    </row>
    <row r="251" spans="1:7">
      <c r="A251" s="5" t="s">
        <v>308</v>
      </c>
      <c r="B251" s="6"/>
      <c r="C251" s="217"/>
      <c r="D251" s="74"/>
      <c r="E251" s="356" t="str">
        <f t="shared" si="3"/>
        <v/>
      </c>
      <c r="F251" s="354" t="b">
        <f>IF(nume_candidat="",FALSE,ISNUMBER(SEARCH(nume_candidat,#REF!)))</f>
        <v>0</v>
      </c>
      <c r="G251" s="355" t="e">
        <f>LEN(#REF!)-LEN(SUBSTITUTE(#REF!,",",""))+1</f>
        <v>#REF!</v>
      </c>
    </row>
    <row r="252" spans="1:7">
      <c r="A252" s="5" t="s">
        <v>309</v>
      </c>
      <c r="B252" s="6"/>
      <c r="C252" s="217"/>
      <c r="D252" s="74"/>
      <c r="E252" s="356" t="str">
        <f t="shared" si="3"/>
        <v/>
      </c>
      <c r="F252" s="354" t="b">
        <f>IF(nume_candidat="",FALSE,ISNUMBER(SEARCH(nume_candidat,#REF!)))</f>
        <v>0</v>
      </c>
      <c r="G252" s="355" t="e">
        <f>LEN(#REF!)-LEN(SUBSTITUTE(#REF!,",",""))+1</f>
        <v>#REF!</v>
      </c>
    </row>
    <row r="253" spans="1:7">
      <c r="A253" s="5" t="s">
        <v>310</v>
      </c>
      <c r="B253" s="6"/>
      <c r="C253" s="217"/>
      <c r="D253" s="74"/>
      <c r="E253" s="356" t="str">
        <f t="shared" si="3"/>
        <v/>
      </c>
      <c r="F253" s="354" t="b">
        <f>IF(nume_candidat="",FALSE,ISNUMBER(SEARCH(nume_candidat,#REF!)))</f>
        <v>0</v>
      </c>
      <c r="G253" s="355" t="e">
        <f>LEN(#REF!)-LEN(SUBSTITUTE(#REF!,",",""))+1</f>
        <v>#REF!</v>
      </c>
    </row>
    <row r="254" spans="1:7">
      <c r="A254" s="5" t="s">
        <v>311</v>
      </c>
      <c r="B254" s="6"/>
      <c r="C254" s="217"/>
      <c r="D254" s="74"/>
      <c r="E254" s="356" t="str">
        <f t="shared" si="3"/>
        <v/>
      </c>
      <c r="F254" s="354" t="b">
        <f>IF(nume_candidat="",FALSE,ISNUMBER(SEARCH(nume_candidat,#REF!)))</f>
        <v>0</v>
      </c>
      <c r="G254" s="355" t="e">
        <f>LEN(#REF!)-LEN(SUBSTITUTE(#REF!,",",""))+1</f>
        <v>#REF!</v>
      </c>
    </row>
    <row r="255" spans="1:7">
      <c r="A255" s="5" t="s">
        <v>312</v>
      </c>
      <c r="B255" s="6"/>
      <c r="C255" s="217"/>
      <c r="D255" s="74"/>
      <c r="E255" s="356" t="str">
        <f t="shared" si="3"/>
        <v/>
      </c>
      <c r="F255" s="354" t="b">
        <f>IF(nume_candidat="",FALSE,ISNUMBER(SEARCH(nume_candidat,#REF!)))</f>
        <v>0</v>
      </c>
      <c r="G255" s="355" t="e">
        <f>LEN(#REF!)-LEN(SUBSTITUTE(#REF!,",",""))+1</f>
        <v>#REF!</v>
      </c>
    </row>
    <row r="256" spans="1:7">
      <c r="A256" s="5" t="s">
        <v>313</v>
      </c>
      <c r="B256" s="6"/>
      <c r="C256" s="217"/>
      <c r="D256" s="74"/>
      <c r="E256" s="356" t="str">
        <f t="shared" si="3"/>
        <v/>
      </c>
      <c r="F256" s="354" t="b">
        <f>IF(nume_candidat="",FALSE,ISNUMBER(SEARCH(nume_candidat,#REF!)))</f>
        <v>0</v>
      </c>
      <c r="G256" s="355" t="e">
        <f>LEN(#REF!)-LEN(SUBSTITUTE(#REF!,",",""))+1</f>
        <v>#REF!</v>
      </c>
    </row>
    <row r="257" spans="1:7">
      <c r="A257" s="5" t="s">
        <v>314</v>
      </c>
      <c r="B257" s="6"/>
      <c r="C257" s="217"/>
      <c r="D257" s="74"/>
      <c r="E257" s="356" t="str">
        <f t="shared" si="3"/>
        <v/>
      </c>
      <c r="F257" s="354" t="b">
        <f>IF(nume_candidat="",FALSE,ISNUMBER(SEARCH(nume_candidat,#REF!)))</f>
        <v>0</v>
      </c>
      <c r="G257" s="355" t="e">
        <f>LEN(#REF!)-LEN(SUBSTITUTE(#REF!,",",""))+1</f>
        <v>#REF!</v>
      </c>
    </row>
    <row r="258" spans="1:7">
      <c r="A258" s="5" t="s">
        <v>315</v>
      </c>
      <c r="B258" s="6"/>
      <c r="C258" s="217"/>
      <c r="D258" s="74"/>
      <c r="E258" s="356" t="str">
        <f t="shared" si="3"/>
        <v/>
      </c>
      <c r="F258" s="354" t="b">
        <f>IF(nume_candidat="",FALSE,ISNUMBER(SEARCH(nume_candidat,#REF!)))</f>
        <v>0</v>
      </c>
      <c r="G258" s="355" t="e">
        <f>LEN(#REF!)-LEN(SUBSTITUTE(#REF!,",",""))+1</f>
        <v>#REF!</v>
      </c>
    </row>
    <row r="259" spans="1:7">
      <c r="A259" s="5" t="s">
        <v>316</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E8" sqref="E8"/>
    </sheetView>
  </sheetViews>
  <sheetFormatPr defaultColWidth="9.109375" defaultRowHeight="15.6"/>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86" t="s">
        <v>450</v>
      </c>
      <c r="B2" s="586"/>
      <c r="D2" s="61"/>
      <c r="E2" s="61"/>
      <c r="F2" s="62"/>
    </row>
    <row r="3" spans="1:7">
      <c r="A3" s="587" t="s">
        <v>936</v>
      </c>
      <c r="B3" s="587"/>
      <c r="C3" s="587"/>
      <c r="D3" s="587"/>
      <c r="E3" s="587"/>
      <c r="F3" s="64"/>
    </row>
    <row r="4" spans="1:7" ht="105.75" customHeight="1">
      <c r="A4" s="536" t="s">
        <v>976</v>
      </c>
      <c r="B4" s="536"/>
      <c r="C4" s="536"/>
      <c r="D4" s="536"/>
      <c r="E4" s="536"/>
      <c r="F4" s="291"/>
    </row>
    <row r="5" spans="1:7" s="60" customFormat="1" ht="13.5" customHeight="1">
      <c r="A5" s="64"/>
      <c r="B5" s="64"/>
      <c r="C5" s="82"/>
      <c r="D5" s="64"/>
      <c r="E5" s="347" t="str">
        <f>CONCATENATE(functie," ",nume_candidat)</f>
        <v>Asistent Popescu Ion</v>
      </c>
      <c r="F5" s="71"/>
    </row>
    <row r="6" spans="1:7" ht="15" customHeight="1">
      <c r="A6" s="527" t="s">
        <v>338</v>
      </c>
      <c r="B6" s="527" t="s">
        <v>1078</v>
      </c>
      <c r="C6" s="527" t="s">
        <v>2</v>
      </c>
      <c r="D6" s="527" t="s">
        <v>460</v>
      </c>
      <c r="E6" s="528" t="s">
        <v>544</v>
      </c>
      <c r="F6" s="534" t="s">
        <v>541</v>
      </c>
    </row>
    <row r="7" spans="1:7" ht="54" customHeight="1">
      <c r="A7" s="527"/>
      <c r="B7" s="527"/>
      <c r="C7" s="527"/>
      <c r="D7" s="527"/>
      <c r="E7" s="529"/>
      <c r="F7" s="534"/>
      <c r="G7" s="64" t="s">
        <v>461</v>
      </c>
    </row>
    <row r="8" spans="1:7">
      <c r="A8" s="88"/>
      <c r="B8" s="65"/>
      <c r="C8" s="162"/>
      <c r="D8" s="74"/>
      <c r="E8" s="148">
        <f>SUMIF(E9:E1009,"&gt;0")</f>
        <v>50</v>
      </c>
      <c r="F8" s="298"/>
    </row>
    <row r="9" spans="1:7">
      <c r="A9" s="5" t="s">
        <v>40</v>
      </c>
      <c r="B9" s="6" t="s">
        <v>975</v>
      </c>
      <c r="C9" s="6">
        <v>2016</v>
      </c>
      <c r="D9" s="74" t="s">
        <v>476</v>
      </c>
      <c r="E9" s="356">
        <f t="shared" ref="E9:E72" si="0">IF(OR(,$B9="",$C9="",$C9&lt;an_initial,$C9&gt;an_final),"",
(100*(D9="premiu")+50*(D9="nominalizare"))
)</f>
        <v>50</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63</v>
      </c>
      <c r="B13" s="7"/>
      <c r="C13" s="218"/>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6"/>
      <c r="C15" s="217"/>
      <c r="D15" s="74"/>
      <c r="E15" s="356" t="str">
        <f t="shared" si="0"/>
        <v/>
      </c>
      <c r="F15" s="354" t="b">
        <f>IF(nume_candidat="",FALSE,ISNUMBER(SEARCH(nume_candidat,#REF!)))</f>
        <v>0</v>
      </c>
      <c r="G15" s="355" t="e">
        <f>LEN(#REF!)-LEN(SUBSTITUTE(#REF!,",",""))+1</f>
        <v>#REF!</v>
      </c>
    </row>
    <row r="16" spans="1:7">
      <c r="A16" s="5" t="s">
        <v>66</v>
      </c>
      <c r="B16" s="7"/>
      <c r="C16" s="218"/>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6"/>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7"/>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96</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103</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132</v>
      </c>
      <c r="B74" s="6"/>
      <c r="C74" s="217"/>
      <c r="D74" s="74"/>
      <c r="E74" s="356" t="str">
        <f t="shared" si="1"/>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196</v>
      </c>
      <c r="B138" s="6"/>
      <c r="C138" s="217"/>
      <c r="D138" s="74"/>
      <c r="E138" s="356" t="str">
        <f t="shared" si="2"/>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260</v>
      </c>
      <c r="B202" s="6"/>
      <c r="C202" s="217"/>
      <c r="D202" s="74"/>
      <c r="E202" s="356" t="str">
        <f t="shared" si="3"/>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E9" sqref="E9"/>
    </sheetView>
  </sheetViews>
  <sheetFormatPr defaultColWidth="9.109375" defaultRowHeight="15.6"/>
  <cols>
    <col min="1" max="1" width="5.6640625" style="64" customWidth="1"/>
    <col min="2" max="2" width="80" style="316"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D1" s="61"/>
      <c r="E1" s="61"/>
      <c r="F1" s="62"/>
    </row>
    <row r="2" spans="1:7" s="60" customFormat="1">
      <c r="A2" s="586" t="s">
        <v>450</v>
      </c>
      <c r="B2" s="586"/>
      <c r="D2" s="61"/>
      <c r="E2" s="61"/>
      <c r="F2" s="62"/>
    </row>
    <row r="3" spans="1:7">
      <c r="A3" s="587" t="s">
        <v>936</v>
      </c>
      <c r="B3" s="587"/>
      <c r="C3" s="587"/>
      <c r="D3" s="587"/>
      <c r="E3" s="587"/>
      <c r="F3" s="64"/>
    </row>
    <row r="4" spans="1:7" ht="43.5" customHeight="1">
      <c r="A4" s="536" t="s">
        <v>977</v>
      </c>
      <c r="B4" s="536"/>
      <c r="C4" s="536"/>
      <c r="D4" s="536"/>
      <c r="E4" s="536"/>
      <c r="F4" s="291"/>
    </row>
    <row r="6" spans="1:7" s="60" customFormat="1" ht="13.5" customHeight="1">
      <c r="A6" s="64"/>
      <c r="B6" s="316"/>
      <c r="C6" s="82"/>
      <c r="D6" s="64"/>
      <c r="E6" s="347" t="str">
        <f>CONCATENATE(functie," ",nume_candidat)</f>
        <v>Asistent Popescu Ion</v>
      </c>
      <c r="F6" s="71"/>
    </row>
    <row r="7" spans="1:7" ht="15" customHeight="1">
      <c r="A7" s="527" t="s">
        <v>338</v>
      </c>
      <c r="B7" s="527" t="s">
        <v>1078</v>
      </c>
      <c r="C7" s="527" t="s">
        <v>2</v>
      </c>
      <c r="D7" s="527" t="s">
        <v>460</v>
      </c>
      <c r="E7" s="528" t="s">
        <v>544</v>
      </c>
      <c r="F7" s="534" t="s">
        <v>541</v>
      </c>
    </row>
    <row r="8" spans="1:7" ht="54" customHeight="1">
      <c r="A8" s="527"/>
      <c r="B8" s="527"/>
      <c r="C8" s="527"/>
      <c r="D8" s="527"/>
      <c r="E8" s="529"/>
      <c r="F8" s="534"/>
      <c r="G8" s="64" t="s">
        <v>461</v>
      </c>
    </row>
    <row r="9" spans="1:7">
      <c r="A9" s="88"/>
      <c r="B9" s="65"/>
      <c r="C9" s="162"/>
      <c r="D9" s="74"/>
      <c r="E9" s="148">
        <f>SUMIF(E10:E1010,"&gt;0")</f>
        <v>20</v>
      </c>
      <c r="F9" s="298"/>
    </row>
    <row r="10" spans="1:7">
      <c r="A10" s="5" t="s">
        <v>40</v>
      </c>
      <c r="B10" s="383" t="s">
        <v>975</v>
      </c>
      <c r="C10" s="217">
        <v>2017</v>
      </c>
      <c r="D10" s="74" t="s">
        <v>478</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63</v>
      </c>
      <c r="B14" s="5"/>
      <c r="C14" s="218"/>
      <c r="D14" s="74"/>
      <c r="E14" s="16" t="str">
        <f t="shared" si="0"/>
        <v/>
      </c>
      <c r="F14" s="354" t="b">
        <f>IF(nume_candidat="",FALSE,ISNUMBER(SEARCH(nume_candidat,#REF!)))</f>
        <v>0</v>
      </c>
      <c r="G14" s="355" t="e">
        <f>LEN(#REF!)-LEN(SUBSTITUTE(#REF!,",",""))+1</f>
        <v>#REF!</v>
      </c>
    </row>
    <row r="15" spans="1:7">
      <c r="A15" s="5" t="s">
        <v>64</v>
      </c>
      <c r="B15" s="5"/>
      <c r="C15" s="218"/>
      <c r="D15" s="74"/>
      <c r="E15" s="16" t="str">
        <f t="shared" si="0"/>
        <v/>
      </c>
      <c r="F15" s="354" t="b">
        <f>IF(nume_candidat="",FALSE,ISNUMBER(SEARCH(nume_candidat,#REF!)))</f>
        <v>0</v>
      </c>
      <c r="G15" s="355" t="e">
        <f>LEN(#REF!)-LEN(SUBSTITUTE(#REF!,",",""))+1</f>
        <v>#REF!</v>
      </c>
    </row>
    <row r="16" spans="1:7">
      <c r="A16" s="5" t="s">
        <v>65</v>
      </c>
      <c r="B16" s="383"/>
      <c r="C16" s="217"/>
      <c r="D16" s="74"/>
      <c r="E16" s="16" t="str">
        <f t="shared" si="0"/>
        <v/>
      </c>
      <c r="F16" s="354" t="b">
        <f>IF(nume_candidat="",FALSE,ISNUMBER(SEARCH(nume_candidat,#REF!)))</f>
        <v>0</v>
      </c>
      <c r="G16" s="355" t="e">
        <f>LEN(#REF!)-LEN(SUBSTITUTE(#REF!,",",""))+1</f>
        <v>#REF!</v>
      </c>
    </row>
    <row r="17" spans="1:7">
      <c r="A17" s="5" t="s">
        <v>66</v>
      </c>
      <c r="B17" s="5"/>
      <c r="C17" s="218"/>
      <c r="D17" s="74"/>
      <c r="E17" s="16" t="str">
        <f t="shared" si="0"/>
        <v/>
      </c>
      <c r="F17" s="354" t="b">
        <f>IF(nume_candidat="",FALSE,ISNUMBER(SEARCH(nume_candidat,#REF!)))</f>
        <v>0</v>
      </c>
      <c r="G17" s="355" t="e">
        <f>LEN(#REF!)-LEN(SUBSTITUTE(#REF!,",",""))+1</f>
        <v>#REF!</v>
      </c>
    </row>
    <row r="18" spans="1:7">
      <c r="A18" s="5" t="s">
        <v>67</v>
      </c>
      <c r="B18" s="5"/>
      <c r="C18" s="218"/>
      <c r="D18" s="74"/>
      <c r="E18" s="16" t="str">
        <f t="shared" si="0"/>
        <v/>
      </c>
      <c r="F18" s="354" t="b">
        <f>IF(nume_candidat="",FALSE,ISNUMBER(SEARCH(nume_candidat,#REF!)))</f>
        <v>0</v>
      </c>
      <c r="G18" s="355" t="e">
        <f>LEN(#REF!)-LEN(SUBSTITUTE(#REF!,",",""))+1</f>
        <v>#REF!</v>
      </c>
    </row>
    <row r="19" spans="1:7">
      <c r="A19" s="5" t="s">
        <v>68</v>
      </c>
      <c r="B19" s="383"/>
      <c r="C19" s="218"/>
      <c r="D19" s="74"/>
      <c r="E19" s="16" t="str">
        <f t="shared" si="0"/>
        <v/>
      </c>
      <c r="F19" s="354" t="b">
        <f>IF(nume_candidat="",FALSE,ISNUMBER(SEARCH(nume_candidat,#REF!)))</f>
        <v>0</v>
      </c>
      <c r="G19" s="355" t="e">
        <f>LEN(#REF!)-LEN(SUBSTITUTE(#REF!,",",""))+1</f>
        <v>#REF!</v>
      </c>
    </row>
    <row r="20" spans="1:7">
      <c r="A20" s="5" t="s">
        <v>69</v>
      </c>
      <c r="B20" s="383"/>
      <c r="C20" s="218"/>
      <c r="D20" s="74"/>
      <c r="E20" s="16" t="str">
        <f t="shared" si="0"/>
        <v/>
      </c>
      <c r="F20" s="354" t="b">
        <f>IF(nume_candidat="",FALSE,ISNUMBER(SEARCH(nume_candidat,#REF!)))</f>
        <v>0</v>
      </c>
      <c r="G20" s="355" t="e">
        <f>LEN(#REF!)-LEN(SUBSTITUTE(#REF!,",",""))+1</f>
        <v>#REF!</v>
      </c>
    </row>
    <row r="21" spans="1:7">
      <c r="A21" s="5" t="s">
        <v>70</v>
      </c>
      <c r="B21" s="383"/>
      <c r="C21" s="217"/>
      <c r="D21" s="74"/>
      <c r="E21" s="16" t="str">
        <f t="shared" si="0"/>
        <v/>
      </c>
      <c r="F21" s="354" t="b">
        <f>IF(nume_candidat="",FALSE,ISNUMBER(SEARCH(nume_candidat,#REF!)))</f>
        <v>0</v>
      </c>
      <c r="G21" s="355" t="e">
        <f>LEN(#REF!)-LEN(SUBSTITUTE(#REF!,",",""))+1</f>
        <v>#REF!</v>
      </c>
    </row>
    <row r="22" spans="1:7">
      <c r="A22" s="5" t="s">
        <v>71</v>
      </c>
      <c r="B22" s="383"/>
      <c r="C22" s="217"/>
      <c r="D22" s="74"/>
      <c r="E22" s="16" t="str">
        <f t="shared" si="0"/>
        <v/>
      </c>
      <c r="F22" s="354" t="b">
        <f>IF(nume_candidat="",FALSE,ISNUMBER(SEARCH(nume_candidat,#REF!)))</f>
        <v>0</v>
      </c>
      <c r="G22" s="355" t="e">
        <f>LEN(#REF!)-LEN(SUBSTITUTE(#REF!,",",""))+1</f>
        <v>#REF!</v>
      </c>
    </row>
    <row r="23" spans="1:7">
      <c r="A23" s="5" t="s">
        <v>72</v>
      </c>
      <c r="B23" s="383"/>
      <c r="C23" s="217"/>
      <c r="D23" s="74"/>
      <c r="E23" s="16" t="str">
        <f t="shared" si="0"/>
        <v/>
      </c>
      <c r="F23" s="354" t="b">
        <f>IF(nume_candidat="",FALSE,ISNUMBER(SEARCH(nume_candidat,#REF!)))</f>
        <v>0</v>
      </c>
      <c r="G23" s="355" t="e">
        <f>LEN(#REF!)-LEN(SUBSTITUTE(#REF!,",",""))+1</f>
        <v>#REF!</v>
      </c>
    </row>
    <row r="24" spans="1:7">
      <c r="A24" s="5" t="s">
        <v>73</v>
      </c>
      <c r="B24" s="383"/>
      <c r="C24" s="217"/>
      <c r="D24" s="74"/>
      <c r="E24" s="16" t="str">
        <f t="shared" si="0"/>
        <v/>
      </c>
      <c r="F24" s="354" t="b">
        <f>IF(nume_candidat="",FALSE,ISNUMBER(SEARCH(nume_candidat,#REF!)))</f>
        <v>0</v>
      </c>
      <c r="G24" s="355" t="e">
        <f>LEN(#REF!)-LEN(SUBSTITUTE(#REF!,",",""))+1</f>
        <v>#REF!</v>
      </c>
    </row>
    <row r="25" spans="1:7">
      <c r="A25" s="5" t="s">
        <v>74</v>
      </c>
      <c r="B25" s="383"/>
      <c r="C25" s="217"/>
      <c r="D25" s="74"/>
      <c r="E25" s="16" t="str">
        <f t="shared" si="0"/>
        <v/>
      </c>
      <c r="F25" s="354" t="b">
        <f>IF(nume_candidat="",FALSE,ISNUMBER(SEARCH(nume_candidat,#REF!)))</f>
        <v>0</v>
      </c>
      <c r="G25" s="355" t="e">
        <f>LEN(#REF!)-LEN(SUBSTITUTE(#REF!,",",""))+1</f>
        <v>#REF!</v>
      </c>
    </row>
    <row r="26" spans="1:7">
      <c r="A26" s="5" t="s">
        <v>75</v>
      </c>
      <c r="B26" s="383"/>
      <c r="C26" s="217"/>
      <c r="D26" s="74"/>
      <c r="E26" s="16" t="str">
        <f t="shared" si="0"/>
        <v/>
      </c>
      <c r="F26" s="354" t="b">
        <f>IF(nume_candidat="",FALSE,ISNUMBER(SEARCH(nume_candidat,#REF!)))</f>
        <v>0</v>
      </c>
      <c r="G26" s="355" t="e">
        <f>LEN(#REF!)-LEN(SUBSTITUTE(#REF!,",",""))+1</f>
        <v>#REF!</v>
      </c>
    </row>
    <row r="27" spans="1:7">
      <c r="A27" s="5" t="s">
        <v>76</v>
      </c>
      <c r="B27" s="383"/>
      <c r="C27" s="217"/>
      <c r="D27" s="74"/>
      <c r="E27" s="16" t="str">
        <f t="shared" si="0"/>
        <v/>
      </c>
      <c r="F27" s="354" t="b">
        <f>IF(nume_candidat="",FALSE,ISNUMBER(SEARCH(nume_candidat,#REF!)))</f>
        <v>0</v>
      </c>
      <c r="G27" s="355" t="e">
        <f>LEN(#REF!)-LEN(SUBSTITUTE(#REF!,",",""))+1</f>
        <v>#REF!</v>
      </c>
    </row>
    <row r="28" spans="1:7">
      <c r="A28" s="5" t="s">
        <v>77</v>
      </c>
      <c r="B28" s="383"/>
      <c r="C28" s="217"/>
      <c r="D28" s="74"/>
      <c r="E28" s="16" t="str">
        <f t="shared" si="0"/>
        <v/>
      </c>
      <c r="F28" s="354" t="b">
        <f>IF(nume_candidat="",FALSE,ISNUMBER(SEARCH(nume_candidat,#REF!)))</f>
        <v>0</v>
      </c>
      <c r="G28" s="355" t="e">
        <f>LEN(#REF!)-LEN(SUBSTITUTE(#REF!,",",""))+1</f>
        <v>#REF!</v>
      </c>
    </row>
    <row r="29" spans="1:7">
      <c r="A29" s="5" t="s">
        <v>78</v>
      </c>
      <c r="B29" s="383"/>
      <c r="C29" s="217"/>
      <c r="D29" s="74"/>
      <c r="E29" s="16" t="str">
        <f t="shared" si="0"/>
        <v/>
      </c>
      <c r="F29" s="354" t="b">
        <f>IF(nume_candidat="",FALSE,ISNUMBER(SEARCH(nume_candidat,#REF!)))</f>
        <v>0</v>
      </c>
      <c r="G29" s="355" t="e">
        <f>LEN(#REF!)-LEN(SUBSTITUTE(#REF!,",",""))+1</f>
        <v>#REF!</v>
      </c>
    </row>
    <row r="30" spans="1:7">
      <c r="A30" s="5" t="s">
        <v>79</v>
      </c>
      <c r="B30" s="383"/>
      <c r="C30" s="217"/>
      <c r="D30" s="74"/>
      <c r="E30" s="16" t="str">
        <f t="shared" si="0"/>
        <v/>
      </c>
      <c r="F30" s="354" t="b">
        <f>IF(nume_candidat="",FALSE,ISNUMBER(SEARCH(nume_candidat,#REF!)))</f>
        <v>0</v>
      </c>
      <c r="G30" s="355" t="e">
        <f>LEN(#REF!)-LEN(SUBSTITUTE(#REF!,",",""))+1</f>
        <v>#REF!</v>
      </c>
    </row>
    <row r="31" spans="1:7">
      <c r="A31" s="5" t="s">
        <v>80</v>
      </c>
      <c r="B31" s="383"/>
      <c r="C31" s="217"/>
      <c r="D31" s="74"/>
      <c r="E31" s="16" t="str">
        <f t="shared" si="0"/>
        <v/>
      </c>
      <c r="F31" s="354" t="b">
        <f>IF(nume_candidat="",FALSE,ISNUMBER(SEARCH(nume_candidat,#REF!)))</f>
        <v>0</v>
      </c>
      <c r="G31" s="355" t="e">
        <f>LEN(#REF!)-LEN(SUBSTITUTE(#REF!,",",""))+1</f>
        <v>#REF!</v>
      </c>
    </row>
    <row r="32" spans="1:7">
      <c r="A32" s="5" t="s">
        <v>81</v>
      </c>
      <c r="B32" s="383"/>
      <c r="C32" s="217"/>
      <c r="D32" s="74"/>
      <c r="E32" s="16" t="str">
        <f t="shared" si="0"/>
        <v/>
      </c>
      <c r="F32" s="354" t="b">
        <f>IF(nume_candidat="",FALSE,ISNUMBER(SEARCH(nume_candidat,#REF!)))</f>
        <v>0</v>
      </c>
      <c r="G32" s="355" t="e">
        <f>LEN(#REF!)-LEN(SUBSTITUTE(#REF!,",",""))+1</f>
        <v>#REF!</v>
      </c>
    </row>
    <row r="33" spans="1:7">
      <c r="A33" s="5" t="s">
        <v>82</v>
      </c>
      <c r="B33" s="383"/>
      <c r="C33" s="217"/>
      <c r="D33" s="74"/>
      <c r="E33" s="16" t="str">
        <f t="shared" si="0"/>
        <v/>
      </c>
      <c r="F33" s="354" t="b">
        <f>IF(nume_candidat="",FALSE,ISNUMBER(SEARCH(nume_candidat,#REF!)))</f>
        <v>0</v>
      </c>
      <c r="G33" s="355" t="e">
        <f>LEN(#REF!)-LEN(SUBSTITUTE(#REF!,",",""))+1</f>
        <v>#REF!</v>
      </c>
    </row>
    <row r="34" spans="1:7">
      <c r="A34" s="5" t="s">
        <v>83</v>
      </c>
      <c r="B34" s="383"/>
      <c r="C34" s="217"/>
      <c r="D34" s="74"/>
      <c r="E34" s="16" t="str">
        <f t="shared" si="0"/>
        <v/>
      </c>
      <c r="F34" s="354" t="b">
        <f>IF(nume_candidat="",FALSE,ISNUMBER(SEARCH(nume_candidat,#REF!)))</f>
        <v>0</v>
      </c>
      <c r="G34" s="355" t="e">
        <f>LEN(#REF!)-LEN(SUBSTITUTE(#REF!,",",""))+1</f>
        <v>#REF!</v>
      </c>
    </row>
    <row r="35" spans="1:7">
      <c r="A35" s="5" t="s">
        <v>84</v>
      </c>
      <c r="B35" s="383"/>
      <c r="C35" s="217"/>
      <c r="D35" s="74"/>
      <c r="E35" s="16" t="str">
        <f t="shared" si="0"/>
        <v/>
      </c>
      <c r="F35" s="354" t="b">
        <f>IF(nume_candidat="",FALSE,ISNUMBER(SEARCH(nume_candidat,#REF!)))</f>
        <v>0</v>
      </c>
      <c r="G35" s="355" t="e">
        <f>LEN(#REF!)-LEN(SUBSTITUTE(#REF!,",",""))+1</f>
        <v>#REF!</v>
      </c>
    </row>
    <row r="36" spans="1:7">
      <c r="A36" s="5" t="s">
        <v>85</v>
      </c>
      <c r="B36" s="383"/>
      <c r="C36" s="217"/>
      <c r="D36" s="74"/>
      <c r="E36" s="16" t="str">
        <f t="shared" si="0"/>
        <v/>
      </c>
      <c r="F36" s="354" t="b">
        <f>IF(nume_candidat="",FALSE,ISNUMBER(SEARCH(nume_candidat,#REF!)))</f>
        <v>0</v>
      </c>
      <c r="G36" s="355" t="e">
        <f>LEN(#REF!)-LEN(SUBSTITUTE(#REF!,",",""))+1</f>
        <v>#REF!</v>
      </c>
    </row>
    <row r="37" spans="1:7">
      <c r="A37" s="5" t="s">
        <v>86</v>
      </c>
      <c r="B37" s="383"/>
      <c r="C37" s="217"/>
      <c r="D37" s="74"/>
      <c r="E37" s="16" t="str">
        <f t="shared" si="0"/>
        <v/>
      </c>
      <c r="F37" s="354" t="b">
        <f>IF(nume_candidat="",FALSE,ISNUMBER(SEARCH(nume_candidat,#REF!)))</f>
        <v>0</v>
      </c>
      <c r="G37" s="355" t="e">
        <f>LEN(#REF!)-LEN(SUBSTITUTE(#REF!,",",""))+1</f>
        <v>#REF!</v>
      </c>
    </row>
    <row r="38" spans="1:7">
      <c r="A38" s="5" t="s">
        <v>87</v>
      </c>
      <c r="B38" s="383"/>
      <c r="C38" s="217"/>
      <c r="D38" s="74"/>
      <c r="E38" s="16" t="str">
        <f t="shared" si="0"/>
        <v/>
      </c>
      <c r="F38" s="354" t="b">
        <f>IF(nume_candidat="",FALSE,ISNUMBER(SEARCH(nume_candidat,#REF!)))</f>
        <v>0</v>
      </c>
      <c r="G38" s="355" t="e">
        <f>LEN(#REF!)-LEN(SUBSTITUTE(#REF!,",",""))+1</f>
        <v>#REF!</v>
      </c>
    </row>
    <row r="39" spans="1:7">
      <c r="A39" s="5" t="s">
        <v>88</v>
      </c>
      <c r="B39" s="383"/>
      <c r="C39" s="217"/>
      <c r="D39" s="74"/>
      <c r="E39" s="16" t="str">
        <f t="shared" si="0"/>
        <v/>
      </c>
      <c r="F39" s="354" t="b">
        <f>IF(nume_candidat="",FALSE,ISNUMBER(SEARCH(nume_candidat,#REF!)))</f>
        <v>0</v>
      </c>
      <c r="G39" s="355" t="e">
        <f>LEN(#REF!)-LEN(SUBSTITUTE(#REF!,",",""))+1</f>
        <v>#REF!</v>
      </c>
    </row>
    <row r="40" spans="1:7">
      <c r="A40" s="5" t="s">
        <v>96</v>
      </c>
      <c r="B40" s="383"/>
      <c r="C40" s="217"/>
      <c r="D40" s="74"/>
      <c r="E40" s="16" t="str">
        <f t="shared" si="0"/>
        <v/>
      </c>
      <c r="F40" s="354" t="b">
        <f>IF(nume_candidat="",FALSE,ISNUMBER(SEARCH(nume_candidat,#REF!)))</f>
        <v>0</v>
      </c>
      <c r="G40" s="355" t="e">
        <f>LEN(#REF!)-LEN(SUBSTITUTE(#REF!,",",""))+1</f>
        <v>#REF!</v>
      </c>
    </row>
    <row r="41" spans="1:7">
      <c r="A41" s="5" t="s">
        <v>97</v>
      </c>
      <c r="B41" s="383"/>
      <c r="C41" s="217"/>
      <c r="D41" s="74"/>
      <c r="E41" s="16" t="str">
        <f t="shared" si="0"/>
        <v/>
      </c>
      <c r="F41" s="354" t="b">
        <f>IF(nume_candidat="",FALSE,ISNUMBER(SEARCH(nume_candidat,#REF!)))</f>
        <v>0</v>
      </c>
      <c r="G41" s="355" t="e">
        <f>LEN(#REF!)-LEN(SUBSTITUTE(#REF!,",",""))+1</f>
        <v>#REF!</v>
      </c>
    </row>
    <row r="42" spans="1:7">
      <c r="A42" s="5" t="s">
        <v>98</v>
      </c>
      <c r="B42" s="383"/>
      <c r="C42" s="217"/>
      <c r="D42" s="74"/>
      <c r="E42" s="16" t="str">
        <f t="shared" si="0"/>
        <v/>
      </c>
      <c r="F42" s="354" t="b">
        <f>IF(nume_candidat="",FALSE,ISNUMBER(SEARCH(nume_candidat,#REF!)))</f>
        <v>0</v>
      </c>
      <c r="G42" s="355" t="e">
        <f>LEN(#REF!)-LEN(SUBSTITUTE(#REF!,",",""))+1</f>
        <v>#REF!</v>
      </c>
    </row>
    <row r="43" spans="1:7">
      <c r="A43" s="5" t="s">
        <v>99</v>
      </c>
      <c r="B43" s="383"/>
      <c r="C43" s="217"/>
      <c r="D43" s="74"/>
      <c r="E43" s="16" t="str">
        <f t="shared" si="0"/>
        <v/>
      </c>
      <c r="F43" s="354" t="b">
        <f>IF(nume_candidat="",FALSE,ISNUMBER(SEARCH(nume_candidat,#REF!)))</f>
        <v>0</v>
      </c>
      <c r="G43" s="355" t="e">
        <f>LEN(#REF!)-LEN(SUBSTITUTE(#REF!,",",""))+1</f>
        <v>#REF!</v>
      </c>
    </row>
    <row r="44" spans="1:7">
      <c r="A44" s="5" t="s">
        <v>100</v>
      </c>
      <c r="B44" s="383"/>
      <c r="C44" s="217"/>
      <c r="D44" s="74"/>
      <c r="E44" s="16" t="str">
        <f t="shared" si="0"/>
        <v/>
      </c>
      <c r="F44" s="354" t="b">
        <f>IF(nume_candidat="",FALSE,ISNUMBER(SEARCH(nume_candidat,#REF!)))</f>
        <v>0</v>
      </c>
      <c r="G44" s="355" t="e">
        <f>LEN(#REF!)-LEN(SUBSTITUTE(#REF!,",",""))+1</f>
        <v>#REF!</v>
      </c>
    </row>
    <row r="45" spans="1:7">
      <c r="A45" s="5" t="s">
        <v>101</v>
      </c>
      <c r="B45" s="383"/>
      <c r="C45" s="217"/>
      <c r="D45" s="74"/>
      <c r="E45" s="16" t="str">
        <f t="shared" si="0"/>
        <v/>
      </c>
      <c r="F45" s="354" t="b">
        <f>IF(nume_candidat="",FALSE,ISNUMBER(SEARCH(nume_candidat,#REF!)))</f>
        <v>0</v>
      </c>
      <c r="G45" s="355" t="e">
        <f>LEN(#REF!)-LEN(SUBSTITUTE(#REF!,",",""))+1</f>
        <v>#REF!</v>
      </c>
    </row>
    <row r="46" spans="1:7">
      <c r="A46" s="5" t="s">
        <v>103</v>
      </c>
      <c r="B46" s="383"/>
      <c r="C46" s="217"/>
      <c r="D46" s="74"/>
      <c r="E46" s="16" t="str">
        <f t="shared" si="0"/>
        <v/>
      </c>
      <c r="F46" s="354" t="b">
        <f>IF(nume_candidat="",FALSE,ISNUMBER(SEARCH(nume_candidat,#REF!)))</f>
        <v>0</v>
      </c>
      <c r="G46" s="355" t="e">
        <f>LEN(#REF!)-LEN(SUBSTITUTE(#REF!,",",""))+1</f>
        <v>#REF!</v>
      </c>
    </row>
    <row r="47" spans="1:7">
      <c r="A47" s="5" t="s">
        <v>104</v>
      </c>
      <c r="B47" s="383"/>
      <c r="C47" s="217"/>
      <c r="D47" s="74"/>
      <c r="E47" s="16" t="str">
        <f t="shared" si="0"/>
        <v/>
      </c>
      <c r="F47" s="354" t="b">
        <f>IF(nume_candidat="",FALSE,ISNUMBER(SEARCH(nume_candidat,#REF!)))</f>
        <v>0</v>
      </c>
      <c r="G47" s="355" t="e">
        <f>LEN(#REF!)-LEN(SUBSTITUTE(#REF!,",",""))+1</f>
        <v>#REF!</v>
      </c>
    </row>
    <row r="48" spans="1:7">
      <c r="A48" s="5" t="s">
        <v>105</v>
      </c>
      <c r="B48" s="383"/>
      <c r="C48" s="217"/>
      <c r="D48" s="74"/>
      <c r="E48" s="16" t="str">
        <f t="shared" si="0"/>
        <v/>
      </c>
      <c r="F48" s="354" t="b">
        <f>IF(nume_candidat="",FALSE,ISNUMBER(SEARCH(nume_candidat,#REF!)))</f>
        <v>0</v>
      </c>
      <c r="G48" s="355" t="e">
        <f>LEN(#REF!)-LEN(SUBSTITUTE(#REF!,",",""))+1</f>
        <v>#REF!</v>
      </c>
    </row>
    <row r="49" spans="1:7">
      <c r="A49" s="5" t="s">
        <v>106</v>
      </c>
      <c r="B49" s="383"/>
      <c r="C49" s="217"/>
      <c r="D49" s="74"/>
      <c r="E49" s="16" t="str">
        <f t="shared" si="0"/>
        <v/>
      </c>
      <c r="F49" s="354" t="b">
        <f>IF(nume_candidat="",FALSE,ISNUMBER(SEARCH(nume_candidat,#REF!)))</f>
        <v>0</v>
      </c>
      <c r="G49" s="355" t="e">
        <f>LEN(#REF!)-LEN(SUBSTITUTE(#REF!,",",""))+1</f>
        <v>#REF!</v>
      </c>
    </row>
    <row r="50" spans="1:7">
      <c r="A50" s="5" t="s">
        <v>107</v>
      </c>
      <c r="B50" s="383"/>
      <c r="C50" s="217"/>
      <c r="D50" s="74"/>
      <c r="E50" s="16" t="str">
        <f t="shared" si="0"/>
        <v/>
      </c>
      <c r="F50" s="354" t="b">
        <f>IF(nume_candidat="",FALSE,ISNUMBER(SEARCH(nume_candidat,#REF!)))</f>
        <v>0</v>
      </c>
      <c r="G50" s="355" t="e">
        <f>LEN(#REF!)-LEN(SUBSTITUTE(#REF!,",",""))+1</f>
        <v>#REF!</v>
      </c>
    </row>
    <row r="51" spans="1:7">
      <c r="A51" s="5" t="s">
        <v>108</v>
      </c>
      <c r="B51" s="383"/>
      <c r="C51" s="217"/>
      <c r="D51" s="74"/>
      <c r="E51" s="16" t="str">
        <f t="shared" si="0"/>
        <v/>
      </c>
      <c r="F51" s="354" t="b">
        <f>IF(nume_candidat="",FALSE,ISNUMBER(SEARCH(nume_candidat,#REF!)))</f>
        <v>0</v>
      </c>
      <c r="G51" s="355" t="e">
        <f>LEN(#REF!)-LEN(SUBSTITUTE(#REF!,",",""))+1</f>
        <v>#REF!</v>
      </c>
    </row>
    <row r="52" spans="1:7">
      <c r="A52" s="5" t="s">
        <v>109</v>
      </c>
      <c r="B52" s="383"/>
      <c r="C52" s="217"/>
      <c r="D52" s="74"/>
      <c r="E52" s="16" t="str">
        <f t="shared" si="0"/>
        <v/>
      </c>
      <c r="F52" s="354" t="b">
        <f>IF(nume_candidat="",FALSE,ISNUMBER(SEARCH(nume_candidat,#REF!)))</f>
        <v>0</v>
      </c>
      <c r="G52" s="355" t="e">
        <f>LEN(#REF!)-LEN(SUBSTITUTE(#REF!,",",""))+1</f>
        <v>#REF!</v>
      </c>
    </row>
    <row r="53" spans="1:7">
      <c r="A53" s="5" t="s">
        <v>110</v>
      </c>
      <c r="B53" s="383"/>
      <c r="C53" s="217"/>
      <c r="D53" s="74"/>
      <c r="E53" s="16" t="str">
        <f t="shared" si="0"/>
        <v/>
      </c>
      <c r="F53" s="354" t="b">
        <f>IF(nume_candidat="",FALSE,ISNUMBER(SEARCH(nume_candidat,#REF!)))</f>
        <v>0</v>
      </c>
      <c r="G53" s="355" t="e">
        <f>LEN(#REF!)-LEN(SUBSTITUTE(#REF!,",",""))+1</f>
        <v>#REF!</v>
      </c>
    </row>
    <row r="54" spans="1:7">
      <c r="A54" s="5" t="s">
        <v>111</v>
      </c>
      <c r="B54" s="383"/>
      <c r="C54" s="217"/>
      <c r="D54" s="74"/>
      <c r="E54" s="16" t="str">
        <f t="shared" si="0"/>
        <v/>
      </c>
      <c r="F54" s="354" t="b">
        <f>IF(nume_candidat="",FALSE,ISNUMBER(SEARCH(nume_candidat,#REF!)))</f>
        <v>0</v>
      </c>
      <c r="G54" s="355" t="e">
        <f>LEN(#REF!)-LEN(SUBSTITUTE(#REF!,",",""))+1</f>
        <v>#REF!</v>
      </c>
    </row>
    <row r="55" spans="1:7">
      <c r="A55" s="5" t="s">
        <v>112</v>
      </c>
      <c r="B55" s="383"/>
      <c r="C55" s="217"/>
      <c r="D55" s="74"/>
      <c r="E55" s="16" t="str">
        <f t="shared" si="0"/>
        <v/>
      </c>
      <c r="F55" s="354" t="b">
        <f>IF(nume_candidat="",FALSE,ISNUMBER(SEARCH(nume_candidat,#REF!)))</f>
        <v>0</v>
      </c>
      <c r="G55" s="355" t="e">
        <f>LEN(#REF!)-LEN(SUBSTITUTE(#REF!,",",""))+1</f>
        <v>#REF!</v>
      </c>
    </row>
    <row r="56" spans="1:7">
      <c r="A56" s="5" t="s">
        <v>113</v>
      </c>
      <c r="B56" s="383"/>
      <c r="C56" s="217"/>
      <c r="D56" s="74"/>
      <c r="E56" s="16" t="str">
        <f t="shared" si="0"/>
        <v/>
      </c>
      <c r="F56" s="354" t="b">
        <f>IF(nume_candidat="",FALSE,ISNUMBER(SEARCH(nume_candidat,#REF!)))</f>
        <v>0</v>
      </c>
      <c r="G56" s="355" t="e">
        <f>LEN(#REF!)-LEN(SUBSTITUTE(#REF!,",",""))+1</f>
        <v>#REF!</v>
      </c>
    </row>
    <row r="57" spans="1:7">
      <c r="A57" s="5" t="s">
        <v>114</v>
      </c>
      <c r="B57" s="383"/>
      <c r="C57" s="217"/>
      <c r="D57" s="74"/>
      <c r="E57" s="16" t="str">
        <f t="shared" si="0"/>
        <v/>
      </c>
      <c r="F57" s="354" t="b">
        <f>IF(nume_candidat="",FALSE,ISNUMBER(SEARCH(nume_candidat,#REF!)))</f>
        <v>0</v>
      </c>
      <c r="G57" s="355" t="e">
        <f>LEN(#REF!)-LEN(SUBSTITUTE(#REF!,",",""))+1</f>
        <v>#REF!</v>
      </c>
    </row>
    <row r="58" spans="1:7">
      <c r="A58" s="5" t="s">
        <v>115</v>
      </c>
      <c r="B58" s="383"/>
      <c r="C58" s="217"/>
      <c r="D58" s="74"/>
      <c r="E58" s="16" t="str">
        <f t="shared" si="0"/>
        <v/>
      </c>
      <c r="F58" s="354" t="b">
        <f>IF(nume_candidat="",FALSE,ISNUMBER(SEARCH(nume_candidat,#REF!)))</f>
        <v>0</v>
      </c>
      <c r="G58" s="355" t="e">
        <f>LEN(#REF!)-LEN(SUBSTITUTE(#REF!,",",""))+1</f>
        <v>#REF!</v>
      </c>
    </row>
    <row r="59" spans="1:7">
      <c r="A59" s="5" t="s">
        <v>116</v>
      </c>
      <c r="B59" s="383"/>
      <c r="C59" s="217"/>
      <c r="D59" s="74"/>
      <c r="E59" s="16" t="str">
        <f t="shared" si="0"/>
        <v/>
      </c>
      <c r="F59" s="354" t="b">
        <f>IF(nume_candidat="",FALSE,ISNUMBER(SEARCH(nume_candidat,#REF!)))</f>
        <v>0</v>
      </c>
      <c r="G59" s="355" t="e">
        <f>LEN(#REF!)-LEN(SUBSTITUTE(#REF!,",",""))+1</f>
        <v>#REF!</v>
      </c>
    </row>
    <row r="60" spans="1:7">
      <c r="A60" s="5" t="s">
        <v>117</v>
      </c>
      <c r="B60" s="383"/>
      <c r="C60" s="217"/>
      <c r="D60" s="74"/>
      <c r="E60" s="16" t="str">
        <f t="shared" si="0"/>
        <v/>
      </c>
      <c r="F60" s="354" t="b">
        <f>IF(nume_candidat="",FALSE,ISNUMBER(SEARCH(nume_candidat,#REF!)))</f>
        <v>0</v>
      </c>
      <c r="G60" s="355" t="e">
        <f>LEN(#REF!)-LEN(SUBSTITUTE(#REF!,",",""))+1</f>
        <v>#REF!</v>
      </c>
    </row>
    <row r="61" spans="1:7">
      <c r="A61" s="5" t="s">
        <v>118</v>
      </c>
      <c r="B61" s="383"/>
      <c r="C61" s="217"/>
      <c r="D61" s="74"/>
      <c r="E61" s="16" t="str">
        <f t="shared" si="0"/>
        <v/>
      </c>
      <c r="F61" s="354" t="b">
        <f>IF(nume_candidat="",FALSE,ISNUMBER(SEARCH(nume_candidat,#REF!)))</f>
        <v>0</v>
      </c>
      <c r="G61" s="355" t="e">
        <f>LEN(#REF!)-LEN(SUBSTITUTE(#REF!,",",""))+1</f>
        <v>#REF!</v>
      </c>
    </row>
    <row r="62" spans="1:7">
      <c r="A62" s="5" t="s">
        <v>119</v>
      </c>
      <c r="B62" s="383"/>
      <c r="C62" s="217"/>
      <c r="D62" s="74"/>
      <c r="E62" s="16" t="str">
        <f t="shared" si="0"/>
        <v/>
      </c>
      <c r="F62" s="354" t="b">
        <f>IF(nume_candidat="",FALSE,ISNUMBER(SEARCH(nume_candidat,#REF!)))</f>
        <v>0</v>
      </c>
      <c r="G62" s="355" t="e">
        <f>LEN(#REF!)-LEN(SUBSTITUTE(#REF!,",",""))+1</f>
        <v>#REF!</v>
      </c>
    </row>
    <row r="63" spans="1:7">
      <c r="A63" s="5" t="s">
        <v>120</v>
      </c>
      <c r="B63" s="383"/>
      <c r="C63" s="217"/>
      <c r="D63" s="74"/>
      <c r="E63" s="16" t="str">
        <f t="shared" si="0"/>
        <v/>
      </c>
      <c r="F63" s="354" t="b">
        <f>IF(nume_candidat="",FALSE,ISNUMBER(SEARCH(nume_candidat,#REF!)))</f>
        <v>0</v>
      </c>
      <c r="G63" s="355" t="e">
        <f>LEN(#REF!)-LEN(SUBSTITUTE(#REF!,",",""))+1</f>
        <v>#REF!</v>
      </c>
    </row>
    <row r="64" spans="1:7">
      <c r="A64" s="5" t="s">
        <v>121</v>
      </c>
      <c r="B64" s="383"/>
      <c r="C64" s="217"/>
      <c r="D64" s="74"/>
      <c r="E64" s="16" t="str">
        <f t="shared" si="0"/>
        <v/>
      </c>
      <c r="F64" s="354" t="b">
        <f>IF(nume_candidat="",FALSE,ISNUMBER(SEARCH(nume_candidat,#REF!)))</f>
        <v>0</v>
      </c>
      <c r="G64" s="355" t="e">
        <f>LEN(#REF!)-LEN(SUBSTITUTE(#REF!,",",""))+1</f>
        <v>#REF!</v>
      </c>
    </row>
    <row r="65" spans="1:7">
      <c r="A65" s="5" t="s">
        <v>122</v>
      </c>
      <c r="B65" s="383"/>
      <c r="C65" s="217"/>
      <c r="D65" s="74"/>
      <c r="E65" s="16" t="str">
        <f t="shared" si="0"/>
        <v/>
      </c>
      <c r="F65" s="354" t="b">
        <f>IF(nume_candidat="",FALSE,ISNUMBER(SEARCH(nume_candidat,#REF!)))</f>
        <v>0</v>
      </c>
      <c r="G65" s="355" t="e">
        <f>LEN(#REF!)-LEN(SUBSTITUTE(#REF!,",",""))+1</f>
        <v>#REF!</v>
      </c>
    </row>
    <row r="66" spans="1:7">
      <c r="A66" s="5" t="s">
        <v>123</v>
      </c>
      <c r="B66" s="383"/>
      <c r="C66" s="217"/>
      <c r="D66" s="74"/>
      <c r="E66" s="16" t="str">
        <f t="shared" si="0"/>
        <v/>
      </c>
      <c r="F66" s="354" t="b">
        <f>IF(nume_candidat="",FALSE,ISNUMBER(SEARCH(nume_candidat,#REF!)))</f>
        <v>0</v>
      </c>
      <c r="G66" s="355" t="e">
        <f>LEN(#REF!)-LEN(SUBSTITUTE(#REF!,",",""))+1</f>
        <v>#REF!</v>
      </c>
    </row>
    <row r="67" spans="1:7">
      <c r="A67" s="5" t="s">
        <v>124</v>
      </c>
      <c r="B67" s="383"/>
      <c r="C67" s="217"/>
      <c r="D67" s="74"/>
      <c r="E67" s="16" t="str">
        <f t="shared" si="0"/>
        <v/>
      </c>
      <c r="F67" s="354" t="b">
        <f>IF(nume_candidat="",FALSE,ISNUMBER(SEARCH(nume_candidat,#REF!)))</f>
        <v>0</v>
      </c>
      <c r="G67" s="355" t="e">
        <f>LEN(#REF!)-LEN(SUBSTITUTE(#REF!,",",""))+1</f>
        <v>#REF!</v>
      </c>
    </row>
    <row r="68" spans="1:7">
      <c r="A68" s="5" t="s">
        <v>125</v>
      </c>
      <c r="B68" s="383"/>
      <c r="C68" s="217"/>
      <c r="D68" s="74"/>
      <c r="E68" s="16" t="str">
        <f t="shared" si="0"/>
        <v/>
      </c>
      <c r="F68" s="354" t="b">
        <f>IF(nume_candidat="",FALSE,ISNUMBER(SEARCH(nume_candidat,#REF!)))</f>
        <v>0</v>
      </c>
      <c r="G68" s="355" t="e">
        <f>LEN(#REF!)-LEN(SUBSTITUTE(#REF!,",",""))+1</f>
        <v>#REF!</v>
      </c>
    </row>
    <row r="69" spans="1:7">
      <c r="A69" s="5" t="s">
        <v>126</v>
      </c>
      <c r="B69" s="383"/>
      <c r="C69" s="217"/>
      <c r="D69" s="74"/>
      <c r="E69" s="16" t="str">
        <f t="shared" si="0"/>
        <v/>
      </c>
      <c r="F69" s="354" t="b">
        <f>IF(nume_candidat="",FALSE,ISNUMBER(SEARCH(nume_candidat,#REF!)))</f>
        <v>0</v>
      </c>
      <c r="G69" s="355" t="e">
        <f>LEN(#REF!)-LEN(SUBSTITUTE(#REF!,",",""))+1</f>
        <v>#REF!</v>
      </c>
    </row>
    <row r="70" spans="1:7">
      <c r="A70" s="5" t="s">
        <v>127</v>
      </c>
      <c r="B70" s="383"/>
      <c r="C70" s="217"/>
      <c r="D70" s="74"/>
      <c r="E70" s="16" t="str">
        <f t="shared" si="0"/>
        <v/>
      </c>
      <c r="F70" s="354" t="b">
        <f>IF(nume_candidat="",FALSE,ISNUMBER(SEARCH(nume_candidat,#REF!)))</f>
        <v>0</v>
      </c>
      <c r="G70" s="355" t="e">
        <f>LEN(#REF!)-LEN(SUBSTITUTE(#REF!,",",""))+1</f>
        <v>#REF!</v>
      </c>
    </row>
    <row r="71" spans="1:7">
      <c r="A71" s="5" t="s">
        <v>128</v>
      </c>
      <c r="B71" s="383"/>
      <c r="C71" s="217"/>
      <c r="D71" s="74"/>
      <c r="E71" s="16" t="str">
        <f t="shared" si="0"/>
        <v/>
      </c>
      <c r="F71" s="354" t="b">
        <f>IF(nume_candidat="",FALSE,ISNUMBER(SEARCH(nume_candidat,#REF!)))</f>
        <v>0</v>
      </c>
      <c r="G71" s="355" t="e">
        <f>LEN(#REF!)-LEN(SUBSTITUTE(#REF!,",",""))+1</f>
        <v>#REF!</v>
      </c>
    </row>
    <row r="72" spans="1:7">
      <c r="A72" s="5" t="s">
        <v>129</v>
      </c>
      <c r="B72" s="383"/>
      <c r="C72" s="217"/>
      <c r="D72" s="74"/>
      <c r="E72" s="16" t="str">
        <f t="shared" si="0"/>
        <v/>
      </c>
      <c r="F72" s="354" t="b">
        <f>IF(nume_candidat="",FALSE,ISNUMBER(SEARCH(nume_candidat,#REF!)))</f>
        <v>0</v>
      </c>
      <c r="G72" s="355" t="e">
        <f>LEN(#REF!)-LEN(SUBSTITUTE(#REF!,",",""))+1</f>
        <v>#REF!</v>
      </c>
    </row>
    <row r="73" spans="1:7">
      <c r="A73" s="5" t="s">
        <v>130</v>
      </c>
      <c r="B73" s="383"/>
      <c r="C73" s="217"/>
      <c r="D73" s="74"/>
      <c r="E73" s="16" t="str">
        <f t="shared" si="0"/>
        <v/>
      </c>
      <c r="F73" s="354" t="b">
        <f>IF(nume_candidat="",FALSE,ISNUMBER(SEARCH(nume_candidat,#REF!)))</f>
        <v>0</v>
      </c>
      <c r="G73" s="355" t="e">
        <f>LEN(#REF!)-LEN(SUBSTITUTE(#REF!,",",""))+1</f>
        <v>#REF!</v>
      </c>
    </row>
    <row r="74" spans="1:7">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132</v>
      </c>
      <c r="B75" s="383"/>
      <c r="C75" s="217"/>
      <c r="D75" s="74"/>
      <c r="E75" s="16" t="str">
        <f t="shared" si="1"/>
        <v/>
      </c>
      <c r="F75" s="354" t="b">
        <f>IF(nume_candidat="",FALSE,ISNUMBER(SEARCH(nume_candidat,#REF!)))</f>
        <v>0</v>
      </c>
      <c r="G75" s="355" t="e">
        <f>LEN(#REF!)-LEN(SUBSTITUTE(#REF!,",",""))+1</f>
        <v>#REF!</v>
      </c>
    </row>
    <row r="76" spans="1:7">
      <c r="A76" s="5" t="s">
        <v>133</v>
      </c>
      <c r="B76" s="383"/>
      <c r="C76" s="217"/>
      <c r="D76" s="74"/>
      <c r="E76" s="16" t="str">
        <f t="shared" si="1"/>
        <v/>
      </c>
      <c r="F76" s="354" t="b">
        <f>IF(nume_candidat="",FALSE,ISNUMBER(SEARCH(nume_candidat,#REF!)))</f>
        <v>0</v>
      </c>
      <c r="G76" s="355" t="e">
        <f>LEN(#REF!)-LEN(SUBSTITUTE(#REF!,",",""))+1</f>
        <v>#REF!</v>
      </c>
    </row>
    <row r="77" spans="1:7">
      <c r="A77" s="5" t="s">
        <v>134</v>
      </c>
      <c r="B77" s="383"/>
      <c r="C77" s="217"/>
      <c r="D77" s="74"/>
      <c r="E77" s="16" t="str">
        <f t="shared" si="1"/>
        <v/>
      </c>
      <c r="F77" s="354" t="b">
        <f>IF(nume_candidat="",FALSE,ISNUMBER(SEARCH(nume_candidat,#REF!)))</f>
        <v>0</v>
      </c>
      <c r="G77" s="355" t="e">
        <f>LEN(#REF!)-LEN(SUBSTITUTE(#REF!,",",""))+1</f>
        <v>#REF!</v>
      </c>
    </row>
    <row r="78" spans="1:7">
      <c r="A78" s="5" t="s">
        <v>135</v>
      </c>
      <c r="B78" s="383"/>
      <c r="C78" s="217"/>
      <c r="D78" s="74"/>
      <c r="E78" s="16" t="str">
        <f t="shared" si="1"/>
        <v/>
      </c>
      <c r="F78" s="354" t="b">
        <f>IF(nume_candidat="",FALSE,ISNUMBER(SEARCH(nume_candidat,#REF!)))</f>
        <v>0</v>
      </c>
      <c r="G78" s="355" t="e">
        <f>LEN(#REF!)-LEN(SUBSTITUTE(#REF!,",",""))+1</f>
        <v>#REF!</v>
      </c>
    </row>
    <row r="79" spans="1:7">
      <c r="A79" s="5" t="s">
        <v>136</v>
      </c>
      <c r="B79" s="383"/>
      <c r="C79" s="217"/>
      <c r="D79" s="74"/>
      <c r="E79" s="16" t="str">
        <f t="shared" si="1"/>
        <v/>
      </c>
      <c r="F79" s="354" t="b">
        <f>IF(nume_candidat="",FALSE,ISNUMBER(SEARCH(nume_candidat,#REF!)))</f>
        <v>0</v>
      </c>
      <c r="G79" s="355" t="e">
        <f>LEN(#REF!)-LEN(SUBSTITUTE(#REF!,",",""))+1</f>
        <v>#REF!</v>
      </c>
    </row>
    <row r="80" spans="1:7">
      <c r="A80" s="5" t="s">
        <v>137</v>
      </c>
      <c r="B80" s="383"/>
      <c r="C80" s="217"/>
      <c r="D80" s="74"/>
      <c r="E80" s="16" t="str">
        <f t="shared" si="1"/>
        <v/>
      </c>
      <c r="F80" s="354" t="b">
        <f>IF(nume_candidat="",FALSE,ISNUMBER(SEARCH(nume_candidat,#REF!)))</f>
        <v>0</v>
      </c>
      <c r="G80" s="355" t="e">
        <f>LEN(#REF!)-LEN(SUBSTITUTE(#REF!,",",""))+1</f>
        <v>#REF!</v>
      </c>
    </row>
    <row r="81" spans="1:7">
      <c r="A81" s="5" t="s">
        <v>138</v>
      </c>
      <c r="B81" s="383"/>
      <c r="C81" s="217"/>
      <c r="D81" s="74"/>
      <c r="E81" s="16" t="str">
        <f t="shared" si="1"/>
        <v/>
      </c>
      <c r="F81" s="354" t="b">
        <f>IF(nume_candidat="",FALSE,ISNUMBER(SEARCH(nume_candidat,#REF!)))</f>
        <v>0</v>
      </c>
      <c r="G81" s="355" t="e">
        <f>LEN(#REF!)-LEN(SUBSTITUTE(#REF!,",",""))+1</f>
        <v>#REF!</v>
      </c>
    </row>
    <row r="82" spans="1:7">
      <c r="A82" s="5" t="s">
        <v>139</v>
      </c>
      <c r="B82" s="383"/>
      <c r="C82" s="217"/>
      <c r="D82" s="74"/>
      <c r="E82" s="16" t="str">
        <f t="shared" si="1"/>
        <v/>
      </c>
      <c r="F82" s="354" t="b">
        <f>IF(nume_candidat="",FALSE,ISNUMBER(SEARCH(nume_candidat,#REF!)))</f>
        <v>0</v>
      </c>
      <c r="G82" s="355" t="e">
        <f>LEN(#REF!)-LEN(SUBSTITUTE(#REF!,",",""))+1</f>
        <v>#REF!</v>
      </c>
    </row>
    <row r="83" spans="1:7">
      <c r="A83" s="5" t="s">
        <v>140</v>
      </c>
      <c r="B83" s="383"/>
      <c r="C83" s="217"/>
      <c r="D83" s="74"/>
      <c r="E83" s="16" t="str">
        <f t="shared" si="1"/>
        <v/>
      </c>
      <c r="F83" s="354" t="b">
        <f>IF(nume_candidat="",FALSE,ISNUMBER(SEARCH(nume_candidat,#REF!)))</f>
        <v>0</v>
      </c>
      <c r="G83" s="355" t="e">
        <f>LEN(#REF!)-LEN(SUBSTITUTE(#REF!,",",""))+1</f>
        <v>#REF!</v>
      </c>
    </row>
    <row r="84" spans="1:7">
      <c r="A84" s="5" t="s">
        <v>141</v>
      </c>
      <c r="B84" s="383"/>
      <c r="C84" s="217"/>
      <c r="D84" s="74"/>
      <c r="E84" s="16" t="str">
        <f t="shared" si="1"/>
        <v/>
      </c>
      <c r="F84" s="354" t="b">
        <f>IF(nume_candidat="",FALSE,ISNUMBER(SEARCH(nume_candidat,#REF!)))</f>
        <v>0</v>
      </c>
      <c r="G84" s="355" t="e">
        <f>LEN(#REF!)-LEN(SUBSTITUTE(#REF!,",",""))+1</f>
        <v>#REF!</v>
      </c>
    </row>
    <row r="85" spans="1:7">
      <c r="A85" s="5" t="s">
        <v>142</v>
      </c>
      <c r="B85" s="383"/>
      <c r="C85" s="217"/>
      <c r="D85" s="74"/>
      <c r="E85" s="16" t="str">
        <f t="shared" si="1"/>
        <v/>
      </c>
      <c r="F85" s="354" t="b">
        <f>IF(nume_candidat="",FALSE,ISNUMBER(SEARCH(nume_candidat,#REF!)))</f>
        <v>0</v>
      </c>
      <c r="G85" s="355" t="e">
        <f>LEN(#REF!)-LEN(SUBSTITUTE(#REF!,",",""))+1</f>
        <v>#REF!</v>
      </c>
    </row>
    <row r="86" spans="1:7">
      <c r="A86" s="5" t="s">
        <v>143</v>
      </c>
      <c r="B86" s="383"/>
      <c r="C86" s="217"/>
      <c r="D86" s="74"/>
      <c r="E86" s="16" t="str">
        <f t="shared" si="1"/>
        <v/>
      </c>
      <c r="F86" s="354" t="b">
        <f>IF(nume_candidat="",FALSE,ISNUMBER(SEARCH(nume_candidat,#REF!)))</f>
        <v>0</v>
      </c>
      <c r="G86" s="355" t="e">
        <f>LEN(#REF!)-LEN(SUBSTITUTE(#REF!,",",""))+1</f>
        <v>#REF!</v>
      </c>
    </row>
    <row r="87" spans="1:7">
      <c r="A87" s="5" t="s">
        <v>144</v>
      </c>
      <c r="B87" s="383"/>
      <c r="C87" s="217"/>
      <c r="D87" s="74"/>
      <c r="E87" s="16" t="str">
        <f t="shared" si="1"/>
        <v/>
      </c>
      <c r="F87" s="354" t="b">
        <f>IF(nume_candidat="",FALSE,ISNUMBER(SEARCH(nume_candidat,#REF!)))</f>
        <v>0</v>
      </c>
      <c r="G87" s="355" t="e">
        <f>LEN(#REF!)-LEN(SUBSTITUTE(#REF!,",",""))+1</f>
        <v>#REF!</v>
      </c>
    </row>
    <row r="88" spans="1:7">
      <c r="A88" s="5" t="s">
        <v>145</v>
      </c>
      <c r="B88" s="383"/>
      <c r="C88" s="217"/>
      <c r="D88" s="74"/>
      <c r="E88" s="16" t="str">
        <f t="shared" si="1"/>
        <v/>
      </c>
      <c r="F88" s="354" t="b">
        <f>IF(nume_candidat="",FALSE,ISNUMBER(SEARCH(nume_candidat,#REF!)))</f>
        <v>0</v>
      </c>
      <c r="G88" s="355" t="e">
        <f>LEN(#REF!)-LEN(SUBSTITUTE(#REF!,",",""))+1</f>
        <v>#REF!</v>
      </c>
    </row>
    <row r="89" spans="1:7">
      <c r="A89" s="5" t="s">
        <v>146</v>
      </c>
      <c r="B89" s="383"/>
      <c r="C89" s="217"/>
      <c r="D89" s="74"/>
      <c r="E89" s="16" t="str">
        <f t="shared" si="1"/>
        <v/>
      </c>
      <c r="F89" s="354" t="b">
        <f>IF(nume_candidat="",FALSE,ISNUMBER(SEARCH(nume_candidat,#REF!)))</f>
        <v>0</v>
      </c>
      <c r="G89" s="355" t="e">
        <f>LEN(#REF!)-LEN(SUBSTITUTE(#REF!,",",""))+1</f>
        <v>#REF!</v>
      </c>
    </row>
    <row r="90" spans="1:7">
      <c r="A90" s="5" t="s">
        <v>147</v>
      </c>
      <c r="B90" s="383"/>
      <c r="C90" s="217"/>
      <c r="D90" s="74"/>
      <c r="E90" s="16" t="str">
        <f t="shared" si="1"/>
        <v/>
      </c>
      <c r="F90" s="354" t="b">
        <f>IF(nume_candidat="",FALSE,ISNUMBER(SEARCH(nume_candidat,#REF!)))</f>
        <v>0</v>
      </c>
      <c r="G90" s="355" t="e">
        <f>LEN(#REF!)-LEN(SUBSTITUTE(#REF!,",",""))+1</f>
        <v>#REF!</v>
      </c>
    </row>
    <row r="91" spans="1:7">
      <c r="A91" s="5" t="s">
        <v>148</v>
      </c>
      <c r="B91" s="383"/>
      <c r="C91" s="217"/>
      <c r="D91" s="74"/>
      <c r="E91" s="16" t="str">
        <f t="shared" si="1"/>
        <v/>
      </c>
      <c r="F91" s="354" t="b">
        <f>IF(nume_candidat="",FALSE,ISNUMBER(SEARCH(nume_candidat,#REF!)))</f>
        <v>0</v>
      </c>
      <c r="G91" s="355" t="e">
        <f>LEN(#REF!)-LEN(SUBSTITUTE(#REF!,",",""))+1</f>
        <v>#REF!</v>
      </c>
    </row>
    <row r="92" spans="1:7">
      <c r="A92" s="5" t="s">
        <v>149</v>
      </c>
      <c r="B92" s="383"/>
      <c r="C92" s="217"/>
      <c r="D92" s="74"/>
      <c r="E92" s="16" t="str">
        <f t="shared" si="1"/>
        <v/>
      </c>
      <c r="F92" s="354" t="b">
        <f>IF(nume_candidat="",FALSE,ISNUMBER(SEARCH(nume_candidat,#REF!)))</f>
        <v>0</v>
      </c>
      <c r="G92" s="355" t="e">
        <f>LEN(#REF!)-LEN(SUBSTITUTE(#REF!,",",""))+1</f>
        <v>#REF!</v>
      </c>
    </row>
    <row r="93" spans="1:7">
      <c r="A93" s="5" t="s">
        <v>150</v>
      </c>
      <c r="B93" s="383"/>
      <c r="C93" s="217"/>
      <c r="D93" s="74"/>
      <c r="E93" s="16" t="str">
        <f t="shared" si="1"/>
        <v/>
      </c>
      <c r="F93" s="354" t="b">
        <f>IF(nume_candidat="",FALSE,ISNUMBER(SEARCH(nume_candidat,#REF!)))</f>
        <v>0</v>
      </c>
      <c r="G93" s="355" t="e">
        <f>LEN(#REF!)-LEN(SUBSTITUTE(#REF!,",",""))+1</f>
        <v>#REF!</v>
      </c>
    </row>
    <row r="94" spans="1:7">
      <c r="A94" s="5" t="s">
        <v>151</v>
      </c>
      <c r="B94" s="383"/>
      <c r="C94" s="217"/>
      <c r="D94" s="74"/>
      <c r="E94" s="16" t="str">
        <f t="shared" si="1"/>
        <v/>
      </c>
      <c r="F94" s="354" t="b">
        <f>IF(nume_candidat="",FALSE,ISNUMBER(SEARCH(nume_candidat,#REF!)))</f>
        <v>0</v>
      </c>
      <c r="G94" s="355" t="e">
        <f>LEN(#REF!)-LEN(SUBSTITUTE(#REF!,",",""))+1</f>
        <v>#REF!</v>
      </c>
    </row>
    <row r="95" spans="1:7">
      <c r="A95" s="5" t="s">
        <v>152</v>
      </c>
      <c r="B95" s="383"/>
      <c r="C95" s="217"/>
      <c r="D95" s="74"/>
      <c r="E95" s="16" t="str">
        <f t="shared" si="1"/>
        <v/>
      </c>
      <c r="F95" s="354" t="b">
        <f>IF(nume_candidat="",FALSE,ISNUMBER(SEARCH(nume_candidat,#REF!)))</f>
        <v>0</v>
      </c>
      <c r="G95" s="355" t="e">
        <f>LEN(#REF!)-LEN(SUBSTITUTE(#REF!,",",""))+1</f>
        <v>#REF!</v>
      </c>
    </row>
    <row r="96" spans="1:7">
      <c r="A96" s="5" t="s">
        <v>153</v>
      </c>
      <c r="B96" s="383"/>
      <c r="C96" s="217"/>
      <c r="D96" s="74"/>
      <c r="E96" s="16" t="str">
        <f t="shared" si="1"/>
        <v/>
      </c>
      <c r="F96" s="354" t="b">
        <f>IF(nume_candidat="",FALSE,ISNUMBER(SEARCH(nume_candidat,#REF!)))</f>
        <v>0</v>
      </c>
      <c r="G96" s="355" t="e">
        <f>LEN(#REF!)-LEN(SUBSTITUTE(#REF!,",",""))+1</f>
        <v>#REF!</v>
      </c>
    </row>
    <row r="97" spans="1:7">
      <c r="A97" s="5" t="s">
        <v>154</v>
      </c>
      <c r="B97" s="383"/>
      <c r="C97" s="217"/>
      <c r="D97" s="74"/>
      <c r="E97" s="16" t="str">
        <f t="shared" si="1"/>
        <v/>
      </c>
      <c r="F97" s="354" t="b">
        <f>IF(nume_candidat="",FALSE,ISNUMBER(SEARCH(nume_candidat,#REF!)))</f>
        <v>0</v>
      </c>
      <c r="G97" s="355" t="e">
        <f>LEN(#REF!)-LEN(SUBSTITUTE(#REF!,",",""))+1</f>
        <v>#REF!</v>
      </c>
    </row>
    <row r="98" spans="1:7">
      <c r="A98" s="5" t="s">
        <v>155</v>
      </c>
      <c r="B98" s="383"/>
      <c r="C98" s="217"/>
      <c r="D98" s="74"/>
      <c r="E98" s="16" t="str">
        <f t="shared" si="1"/>
        <v/>
      </c>
      <c r="F98" s="354" t="b">
        <f>IF(nume_candidat="",FALSE,ISNUMBER(SEARCH(nume_candidat,#REF!)))</f>
        <v>0</v>
      </c>
      <c r="G98" s="355" t="e">
        <f>LEN(#REF!)-LEN(SUBSTITUTE(#REF!,",",""))+1</f>
        <v>#REF!</v>
      </c>
    </row>
    <row r="99" spans="1:7">
      <c r="A99" s="5" t="s">
        <v>156</v>
      </c>
      <c r="B99" s="383"/>
      <c r="C99" s="217"/>
      <c r="D99" s="74"/>
      <c r="E99" s="16" t="str">
        <f t="shared" si="1"/>
        <v/>
      </c>
      <c r="F99" s="354" t="b">
        <f>IF(nume_candidat="",FALSE,ISNUMBER(SEARCH(nume_candidat,#REF!)))</f>
        <v>0</v>
      </c>
      <c r="G99" s="355" t="e">
        <f>LEN(#REF!)-LEN(SUBSTITUTE(#REF!,",",""))+1</f>
        <v>#REF!</v>
      </c>
    </row>
    <row r="100" spans="1:7">
      <c r="A100" s="5" t="s">
        <v>157</v>
      </c>
      <c r="B100" s="383"/>
      <c r="C100" s="217"/>
      <c r="D100" s="74"/>
      <c r="E100" s="16" t="str">
        <f t="shared" si="1"/>
        <v/>
      </c>
      <c r="F100" s="354" t="b">
        <f>IF(nume_candidat="",FALSE,ISNUMBER(SEARCH(nume_candidat,#REF!)))</f>
        <v>0</v>
      </c>
      <c r="G100" s="355" t="e">
        <f>LEN(#REF!)-LEN(SUBSTITUTE(#REF!,",",""))+1</f>
        <v>#REF!</v>
      </c>
    </row>
    <row r="101" spans="1:7">
      <c r="A101" s="5" t="s">
        <v>158</v>
      </c>
      <c r="B101" s="383"/>
      <c r="C101" s="217"/>
      <c r="D101" s="74"/>
      <c r="E101" s="16" t="str">
        <f t="shared" si="1"/>
        <v/>
      </c>
      <c r="F101" s="354" t="b">
        <f>IF(nume_candidat="",FALSE,ISNUMBER(SEARCH(nume_candidat,#REF!)))</f>
        <v>0</v>
      </c>
      <c r="G101" s="355" t="e">
        <f>LEN(#REF!)-LEN(SUBSTITUTE(#REF!,",",""))+1</f>
        <v>#REF!</v>
      </c>
    </row>
    <row r="102" spans="1:7">
      <c r="A102" s="5" t="s">
        <v>159</v>
      </c>
      <c r="B102" s="383"/>
      <c r="C102" s="217"/>
      <c r="D102" s="74"/>
      <c r="E102" s="16" t="str">
        <f t="shared" si="1"/>
        <v/>
      </c>
      <c r="F102" s="354" t="b">
        <f>IF(nume_candidat="",FALSE,ISNUMBER(SEARCH(nume_candidat,#REF!)))</f>
        <v>0</v>
      </c>
      <c r="G102" s="355" t="e">
        <f>LEN(#REF!)-LEN(SUBSTITUTE(#REF!,",",""))+1</f>
        <v>#REF!</v>
      </c>
    </row>
    <row r="103" spans="1:7">
      <c r="A103" s="5" t="s">
        <v>160</v>
      </c>
      <c r="B103" s="383"/>
      <c r="C103" s="217"/>
      <c r="D103" s="74"/>
      <c r="E103" s="16" t="str">
        <f t="shared" si="1"/>
        <v/>
      </c>
      <c r="F103" s="354" t="b">
        <f>IF(nume_candidat="",FALSE,ISNUMBER(SEARCH(nume_candidat,#REF!)))</f>
        <v>0</v>
      </c>
      <c r="G103" s="355" t="e">
        <f>LEN(#REF!)-LEN(SUBSTITUTE(#REF!,",",""))+1</f>
        <v>#REF!</v>
      </c>
    </row>
    <row r="104" spans="1:7">
      <c r="A104" s="5" t="s">
        <v>161</v>
      </c>
      <c r="B104" s="383"/>
      <c r="C104" s="217"/>
      <c r="D104" s="74"/>
      <c r="E104" s="16" t="str">
        <f t="shared" si="1"/>
        <v/>
      </c>
      <c r="F104" s="354" t="b">
        <f>IF(nume_candidat="",FALSE,ISNUMBER(SEARCH(nume_candidat,#REF!)))</f>
        <v>0</v>
      </c>
      <c r="G104" s="355" t="e">
        <f>LEN(#REF!)-LEN(SUBSTITUTE(#REF!,",",""))+1</f>
        <v>#REF!</v>
      </c>
    </row>
    <row r="105" spans="1:7">
      <c r="A105" s="5" t="s">
        <v>162</v>
      </c>
      <c r="B105" s="383"/>
      <c r="C105" s="217"/>
      <c r="D105" s="74"/>
      <c r="E105" s="16" t="str">
        <f t="shared" si="1"/>
        <v/>
      </c>
      <c r="F105" s="354" t="b">
        <f>IF(nume_candidat="",FALSE,ISNUMBER(SEARCH(nume_candidat,#REF!)))</f>
        <v>0</v>
      </c>
      <c r="G105" s="355" t="e">
        <f>LEN(#REF!)-LEN(SUBSTITUTE(#REF!,",",""))+1</f>
        <v>#REF!</v>
      </c>
    </row>
    <row r="106" spans="1:7">
      <c r="A106" s="5" t="s">
        <v>163</v>
      </c>
      <c r="B106" s="383"/>
      <c r="C106" s="217"/>
      <c r="D106" s="74"/>
      <c r="E106" s="16" t="str">
        <f t="shared" si="1"/>
        <v/>
      </c>
      <c r="F106" s="354" t="b">
        <f>IF(nume_candidat="",FALSE,ISNUMBER(SEARCH(nume_candidat,#REF!)))</f>
        <v>0</v>
      </c>
      <c r="G106" s="355" t="e">
        <f>LEN(#REF!)-LEN(SUBSTITUTE(#REF!,",",""))+1</f>
        <v>#REF!</v>
      </c>
    </row>
    <row r="107" spans="1:7">
      <c r="A107" s="5" t="s">
        <v>164</v>
      </c>
      <c r="B107" s="383"/>
      <c r="C107" s="217"/>
      <c r="D107" s="74"/>
      <c r="E107" s="16" t="str">
        <f t="shared" si="1"/>
        <v/>
      </c>
      <c r="F107" s="354" t="b">
        <f>IF(nume_candidat="",FALSE,ISNUMBER(SEARCH(nume_candidat,#REF!)))</f>
        <v>0</v>
      </c>
      <c r="G107" s="355" t="e">
        <f>LEN(#REF!)-LEN(SUBSTITUTE(#REF!,",",""))+1</f>
        <v>#REF!</v>
      </c>
    </row>
    <row r="108" spans="1:7">
      <c r="A108" s="5" t="s">
        <v>165</v>
      </c>
      <c r="B108" s="383"/>
      <c r="C108" s="217"/>
      <c r="D108" s="74"/>
      <c r="E108" s="16" t="str">
        <f t="shared" si="1"/>
        <v/>
      </c>
      <c r="F108" s="354" t="b">
        <f>IF(nume_candidat="",FALSE,ISNUMBER(SEARCH(nume_candidat,#REF!)))</f>
        <v>0</v>
      </c>
      <c r="G108" s="355" t="e">
        <f>LEN(#REF!)-LEN(SUBSTITUTE(#REF!,",",""))+1</f>
        <v>#REF!</v>
      </c>
    </row>
    <row r="109" spans="1:7">
      <c r="A109" s="5" t="s">
        <v>166</v>
      </c>
      <c r="B109" s="383"/>
      <c r="C109" s="217"/>
      <c r="D109" s="74"/>
      <c r="E109" s="16" t="str">
        <f t="shared" si="1"/>
        <v/>
      </c>
      <c r="F109" s="354" t="b">
        <f>IF(nume_candidat="",FALSE,ISNUMBER(SEARCH(nume_candidat,#REF!)))</f>
        <v>0</v>
      </c>
      <c r="G109" s="355" t="e">
        <f>LEN(#REF!)-LEN(SUBSTITUTE(#REF!,",",""))+1</f>
        <v>#REF!</v>
      </c>
    </row>
    <row r="110" spans="1:7">
      <c r="A110" s="5" t="s">
        <v>167</v>
      </c>
      <c r="B110" s="383"/>
      <c r="C110" s="217"/>
      <c r="D110" s="74"/>
      <c r="E110" s="16" t="str">
        <f t="shared" si="1"/>
        <v/>
      </c>
      <c r="F110" s="354" t="b">
        <f>IF(nume_candidat="",FALSE,ISNUMBER(SEARCH(nume_candidat,#REF!)))</f>
        <v>0</v>
      </c>
      <c r="G110" s="355" t="e">
        <f>LEN(#REF!)-LEN(SUBSTITUTE(#REF!,",",""))+1</f>
        <v>#REF!</v>
      </c>
    </row>
    <row r="111" spans="1:7">
      <c r="A111" s="5" t="s">
        <v>168</v>
      </c>
      <c r="B111" s="383"/>
      <c r="C111" s="217"/>
      <c r="D111" s="74"/>
      <c r="E111" s="16" t="str">
        <f t="shared" si="1"/>
        <v/>
      </c>
      <c r="F111" s="354" t="b">
        <f>IF(nume_candidat="",FALSE,ISNUMBER(SEARCH(nume_candidat,#REF!)))</f>
        <v>0</v>
      </c>
      <c r="G111" s="355" t="e">
        <f>LEN(#REF!)-LEN(SUBSTITUTE(#REF!,",",""))+1</f>
        <v>#REF!</v>
      </c>
    </row>
    <row r="112" spans="1:7">
      <c r="A112" s="5" t="s">
        <v>169</v>
      </c>
      <c r="B112" s="383"/>
      <c r="C112" s="217"/>
      <c r="D112" s="74"/>
      <c r="E112" s="16" t="str">
        <f t="shared" si="1"/>
        <v/>
      </c>
      <c r="F112" s="354" t="b">
        <f>IF(nume_candidat="",FALSE,ISNUMBER(SEARCH(nume_candidat,#REF!)))</f>
        <v>0</v>
      </c>
      <c r="G112" s="355" t="e">
        <f>LEN(#REF!)-LEN(SUBSTITUTE(#REF!,",",""))+1</f>
        <v>#REF!</v>
      </c>
    </row>
    <row r="113" spans="1:7">
      <c r="A113" s="5" t="s">
        <v>170</v>
      </c>
      <c r="B113" s="383"/>
      <c r="C113" s="217"/>
      <c r="D113" s="74"/>
      <c r="E113" s="16" t="str">
        <f t="shared" si="1"/>
        <v/>
      </c>
      <c r="F113" s="354" t="b">
        <f>IF(nume_candidat="",FALSE,ISNUMBER(SEARCH(nume_candidat,#REF!)))</f>
        <v>0</v>
      </c>
      <c r="G113" s="355" t="e">
        <f>LEN(#REF!)-LEN(SUBSTITUTE(#REF!,",",""))+1</f>
        <v>#REF!</v>
      </c>
    </row>
    <row r="114" spans="1:7">
      <c r="A114" s="5" t="s">
        <v>171</v>
      </c>
      <c r="B114" s="383"/>
      <c r="C114" s="217"/>
      <c r="D114" s="74"/>
      <c r="E114" s="16" t="str">
        <f t="shared" si="1"/>
        <v/>
      </c>
      <c r="F114" s="354" t="b">
        <f>IF(nume_candidat="",FALSE,ISNUMBER(SEARCH(nume_candidat,#REF!)))</f>
        <v>0</v>
      </c>
      <c r="G114" s="355" t="e">
        <f>LEN(#REF!)-LEN(SUBSTITUTE(#REF!,",",""))+1</f>
        <v>#REF!</v>
      </c>
    </row>
    <row r="115" spans="1:7">
      <c r="A115" s="5" t="s">
        <v>172</v>
      </c>
      <c r="B115" s="383"/>
      <c r="C115" s="217"/>
      <c r="D115" s="74"/>
      <c r="E115" s="16" t="str">
        <f t="shared" si="1"/>
        <v/>
      </c>
      <c r="F115" s="354" t="b">
        <f>IF(nume_candidat="",FALSE,ISNUMBER(SEARCH(nume_candidat,#REF!)))</f>
        <v>0</v>
      </c>
      <c r="G115" s="355" t="e">
        <f>LEN(#REF!)-LEN(SUBSTITUTE(#REF!,",",""))+1</f>
        <v>#REF!</v>
      </c>
    </row>
    <row r="116" spans="1:7">
      <c r="A116" s="5" t="s">
        <v>173</v>
      </c>
      <c r="B116" s="383"/>
      <c r="C116" s="217"/>
      <c r="D116" s="74"/>
      <c r="E116" s="16" t="str">
        <f t="shared" si="1"/>
        <v/>
      </c>
      <c r="F116" s="354" t="b">
        <f>IF(nume_candidat="",FALSE,ISNUMBER(SEARCH(nume_candidat,#REF!)))</f>
        <v>0</v>
      </c>
      <c r="G116" s="355" t="e">
        <f>LEN(#REF!)-LEN(SUBSTITUTE(#REF!,",",""))+1</f>
        <v>#REF!</v>
      </c>
    </row>
    <row r="117" spans="1:7">
      <c r="A117" s="5" t="s">
        <v>174</v>
      </c>
      <c r="B117" s="383"/>
      <c r="C117" s="217"/>
      <c r="D117" s="74"/>
      <c r="E117" s="16" t="str">
        <f t="shared" si="1"/>
        <v/>
      </c>
      <c r="F117" s="354" t="b">
        <f>IF(nume_candidat="",FALSE,ISNUMBER(SEARCH(nume_candidat,#REF!)))</f>
        <v>0</v>
      </c>
      <c r="G117" s="355" t="e">
        <f>LEN(#REF!)-LEN(SUBSTITUTE(#REF!,",",""))+1</f>
        <v>#REF!</v>
      </c>
    </row>
    <row r="118" spans="1:7">
      <c r="A118" s="5" t="s">
        <v>175</v>
      </c>
      <c r="B118" s="383"/>
      <c r="C118" s="217"/>
      <c r="D118" s="74"/>
      <c r="E118" s="16" t="str">
        <f t="shared" si="1"/>
        <v/>
      </c>
      <c r="F118" s="354" t="b">
        <f>IF(nume_candidat="",FALSE,ISNUMBER(SEARCH(nume_candidat,#REF!)))</f>
        <v>0</v>
      </c>
      <c r="G118" s="355" t="e">
        <f>LEN(#REF!)-LEN(SUBSTITUTE(#REF!,",",""))+1</f>
        <v>#REF!</v>
      </c>
    </row>
    <row r="119" spans="1:7">
      <c r="A119" s="5" t="s">
        <v>176</v>
      </c>
      <c r="B119" s="383"/>
      <c r="C119" s="217"/>
      <c r="D119" s="74"/>
      <c r="E119" s="16" t="str">
        <f t="shared" si="1"/>
        <v/>
      </c>
      <c r="F119" s="354" t="b">
        <f>IF(nume_candidat="",FALSE,ISNUMBER(SEARCH(nume_candidat,#REF!)))</f>
        <v>0</v>
      </c>
      <c r="G119" s="355" t="e">
        <f>LEN(#REF!)-LEN(SUBSTITUTE(#REF!,",",""))+1</f>
        <v>#REF!</v>
      </c>
    </row>
    <row r="120" spans="1:7">
      <c r="A120" s="5" t="s">
        <v>177</v>
      </c>
      <c r="B120" s="383"/>
      <c r="C120" s="217"/>
      <c r="D120" s="74"/>
      <c r="E120" s="16" t="str">
        <f t="shared" si="1"/>
        <v/>
      </c>
      <c r="F120" s="354" t="b">
        <f>IF(nume_candidat="",FALSE,ISNUMBER(SEARCH(nume_candidat,#REF!)))</f>
        <v>0</v>
      </c>
      <c r="G120" s="355" t="e">
        <f>LEN(#REF!)-LEN(SUBSTITUTE(#REF!,",",""))+1</f>
        <v>#REF!</v>
      </c>
    </row>
    <row r="121" spans="1:7">
      <c r="A121" s="5" t="s">
        <v>178</v>
      </c>
      <c r="B121" s="383"/>
      <c r="C121" s="217"/>
      <c r="D121" s="74"/>
      <c r="E121" s="16" t="str">
        <f t="shared" si="1"/>
        <v/>
      </c>
      <c r="F121" s="354" t="b">
        <f>IF(nume_candidat="",FALSE,ISNUMBER(SEARCH(nume_candidat,#REF!)))</f>
        <v>0</v>
      </c>
      <c r="G121" s="355" t="e">
        <f>LEN(#REF!)-LEN(SUBSTITUTE(#REF!,",",""))+1</f>
        <v>#REF!</v>
      </c>
    </row>
    <row r="122" spans="1:7">
      <c r="A122" s="5" t="s">
        <v>179</v>
      </c>
      <c r="B122" s="383"/>
      <c r="C122" s="217"/>
      <c r="D122" s="74"/>
      <c r="E122" s="16" t="str">
        <f t="shared" si="1"/>
        <v/>
      </c>
      <c r="F122" s="354" t="b">
        <f>IF(nume_candidat="",FALSE,ISNUMBER(SEARCH(nume_candidat,#REF!)))</f>
        <v>0</v>
      </c>
      <c r="G122" s="355" t="e">
        <f>LEN(#REF!)-LEN(SUBSTITUTE(#REF!,",",""))+1</f>
        <v>#REF!</v>
      </c>
    </row>
    <row r="123" spans="1:7">
      <c r="A123" s="5" t="s">
        <v>180</v>
      </c>
      <c r="B123" s="383"/>
      <c r="C123" s="217"/>
      <c r="D123" s="74"/>
      <c r="E123" s="16" t="str">
        <f t="shared" si="1"/>
        <v/>
      </c>
      <c r="F123" s="354" t="b">
        <f>IF(nume_candidat="",FALSE,ISNUMBER(SEARCH(nume_candidat,#REF!)))</f>
        <v>0</v>
      </c>
      <c r="G123" s="355" t="e">
        <f>LEN(#REF!)-LEN(SUBSTITUTE(#REF!,",",""))+1</f>
        <v>#REF!</v>
      </c>
    </row>
    <row r="124" spans="1:7">
      <c r="A124" s="5" t="s">
        <v>181</v>
      </c>
      <c r="B124" s="383"/>
      <c r="C124" s="217"/>
      <c r="D124" s="74"/>
      <c r="E124" s="16" t="str">
        <f t="shared" si="1"/>
        <v/>
      </c>
      <c r="F124" s="354" t="b">
        <f>IF(nume_candidat="",FALSE,ISNUMBER(SEARCH(nume_candidat,#REF!)))</f>
        <v>0</v>
      </c>
      <c r="G124" s="355" t="e">
        <f>LEN(#REF!)-LEN(SUBSTITUTE(#REF!,",",""))+1</f>
        <v>#REF!</v>
      </c>
    </row>
    <row r="125" spans="1:7">
      <c r="A125" s="5" t="s">
        <v>182</v>
      </c>
      <c r="B125" s="383"/>
      <c r="C125" s="217"/>
      <c r="D125" s="74"/>
      <c r="E125" s="16" t="str">
        <f t="shared" si="1"/>
        <v/>
      </c>
      <c r="F125" s="354" t="b">
        <f>IF(nume_candidat="",FALSE,ISNUMBER(SEARCH(nume_candidat,#REF!)))</f>
        <v>0</v>
      </c>
      <c r="G125" s="355" t="e">
        <f>LEN(#REF!)-LEN(SUBSTITUTE(#REF!,",",""))+1</f>
        <v>#REF!</v>
      </c>
    </row>
    <row r="126" spans="1:7">
      <c r="A126" s="5" t="s">
        <v>183</v>
      </c>
      <c r="B126" s="383"/>
      <c r="C126" s="217"/>
      <c r="D126" s="74"/>
      <c r="E126" s="16" t="str">
        <f t="shared" si="1"/>
        <v/>
      </c>
      <c r="F126" s="354" t="b">
        <f>IF(nume_candidat="",FALSE,ISNUMBER(SEARCH(nume_candidat,#REF!)))</f>
        <v>0</v>
      </c>
      <c r="G126" s="355" t="e">
        <f>LEN(#REF!)-LEN(SUBSTITUTE(#REF!,",",""))+1</f>
        <v>#REF!</v>
      </c>
    </row>
    <row r="127" spans="1:7">
      <c r="A127" s="5" t="s">
        <v>184</v>
      </c>
      <c r="B127" s="383"/>
      <c r="C127" s="217"/>
      <c r="D127" s="74"/>
      <c r="E127" s="16" t="str">
        <f t="shared" si="1"/>
        <v/>
      </c>
      <c r="F127" s="354" t="b">
        <f>IF(nume_candidat="",FALSE,ISNUMBER(SEARCH(nume_candidat,#REF!)))</f>
        <v>0</v>
      </c>
      <c r="G127" s="355" t="e">
        <f>LEN(#REF!)-LEN(SUBSTITUTE(#REF!,",",""))+1</f>
        <v>#REF!</v>
      </c>
    </row>
    <row r="128" spans="1:7">
      <c r="A128" s="5" t="s">
        <v>185</v>
      </c>
      <c r="B128" s="383"/>
      <c r="C128" s="217"/>
      <c r="D128" s="74"/>
      <c r="E128" s="16" t="str">
        <f t="shared" si="1"/>
        <v/>
      </c>
      <c r="F128" s="354" t="b">
        <f>IF(nume_candidat="",FALSE,ISNUMBER(SEARCH(nume_candidat,#REF!)))</f>
        <v>0</v>
      </c>
      <c r="G128" s="355" t="e">
        <f>LEN(#REF!)-LEN(SUBSTITUTE(#REF!,",",""))+1</f>
        <v>#REF!</v>
      </c>
    </row>
    <row r="129" spans="1:7">
      <c r="A129" s="5" t="s">
        <v>186</v>
      </c>
      <c r="B129" s="383"/>
      <c r="C129" s="217"/>
      <c r="D129" s="74"/>
      <c r="E129" s="16" t="str">
        <f t="shared" si="1"/>
        <v/>
      </c>
      <c r="F129" s="354" t="b">
        <f>IF(nume_candidat="",FALSE,ISNUMBER(SEARCH(nume_candidat,#REF!)))</f>
        <v>0</v>
      </c>
      <c r="G129" s="355" t="e">
        <f>LEN(#REF!)-LEN(SUBSTITUTE(#REF!,",",""))+1</f>
        <v>#REF!</v>
      </c>
    </row>
    <row r="130" spans="1:7">
      <c r="A130" s="5" t="s">
        <v>187</v>
      </c>
      <c r="B130" s="383"/>
      <c r="C130" s="217"/>
      <c r="D130" s="74"/>
      <c r="E130" s="16" t="str">
        <f t="shared" si="1"/>
        <v/>
      </c>
      <c r="F130" s="354" t="b">
        <f>IF(nume_candidat="",FALSE,ISNUMBER(SEARCH(nume_candidat,#REF!)))</f>
        <v>0</v>
      </c>
      <c r="G130" s="355" t="e">
        <f>LEN(#REF!)-LEN(SUBSTITUTE(#REF!,",",""))+1</f>
        <v>#REF!</v>
      </c>
    </row>
    <row r="131" spans="1:7">
      <c r="A131" s="5" t="s">
        <v>188</v>
      </c>
      <c r="B131" s="383"/>
      <c r="C131" s="217"/>
      <c r="D131" s="74"/>
      <c r="E131" s="16" t="str">
        <f t="shared" si="1"/>
        <v/>
      </c>
      <c r="F131" s="354" t="b">
        <f>IF(nume_candidat="",FALSE,ISNUMBER(SEARCH(nume_candidat,#REF!)))</f>
        <v>0</v>
      </c>
      <c r="G131" s="355" t="e">
        <f>LEN(#REF!)-LEN(SUBSTITUTE(#REF!,",",""))+1</f>
        <v>#REF!</v>
      </c>
    </row>
    <row r="132" spans="1:7">
      <c r="A132" s="5" t="s">
        <v>189</v>
      </c>
      <c r="B132" s="383"/>
      <c r="C132" s="217"/>
      <c r="D132" s="74"/>
      <c r="E132" s="16" t="str">
        <f t="shared" si="1"/>
        <v/>
      </c>
      <c r="F132" s="354" t="b">
        <f>IF(nume_candidat="",FALSE,ISNUMBER(SEARCH(nume_candidat,#REF!)))</f>
        <v>0</v>
      </c>
      <c r="G132" s="355" t="e">
        <f>LEN(#REF!)-LEN(SUBSTITUTE(#REF!,",",""))+1</f>
        <v>#REF!</v>
      </c>
    </row>
    <row r="133" spans="1:7">
      <c r="A133" s="5" t="s">
        <v>190</v>
      </c>
      <c r="B133" s="383"/>
      <c r="C133" s="217"/>
      <c r="D133" s="74"/>
      <c r="E133" s="16" t="str">
        <f t="shared" si="1"/>
        <v/>
      </c>
      <c r="F133" s="354" t="b">
        <f>IF(nume_candidat="",FALSE,ISNUMBER(SEARCH(nume_candidat,#REF!)))</f>
        <v>0</v>
      </c>
      <c r="G133" s="355" t="e">
        <f>LEN(#REF!)-LEN(SUBSTITUTE(#REF!,",",""))+1</f>
        <v>#REF!</v>
      </c>
    </row>
    <row r="134" spans="1:7">
      <c r="A134" s="5" t="s">
        <v>191</v>
      </c>
      <c r="B134" s="383"/>
      <c r="C134" s="217"/>
      <c r="D134" s="74"/>
      <c r="E134" s="16" t="str">
        <f t="shared" si="1"/>
        <v/>
      </c>
      <c r="F134" s="354" t="b">
        <f>IF(nume_candidat="",FALSE,ISNUMBER(SEARCH(nume_candidat,#REF!)))</f>
        <v>0</v>
      </c>
      <c r="G134" s="355" t="e">
        <f>LEN(#REF!)-LEN(SUBSTITUTE(#REF!,",",""))+1</f>
        <v>#REF!</v>
      </c>
    </row>
    <row r="135" spans="1:7">
      <c r="A135" s="5" t="s">
        <v>192</v>
      </c>
      <c r="B135" s="383"/>
      <c r="C135" s="217"/>
      <c r="D135" s="74"/>
      <c r="E135" s="16" t="str">
        <f t="shared" si="1"/>
        <v/>
      </c>
      <c r="F135" s="354" t="b">
        <f>IF(nume_candidat="",FALSE,ISNUMBER(SEARCH(nume_candidat,#REF!)))</f>
        <v>0</v>
      </c>
      <c r="G135" s="355" t="e">
        <f>LEN(#REF!)-LEN(SUBSTITUTE(#REF!,",",""))+1</f>
        <v>#REF!</v>
      </c>
    </row>
    <row r="136" spans="1:7">
      <c r="A136" s="5" t="s">
        <v>193</v>
      </c>
      <c r="B136" s="383"/>
      <c r="C136" s="217"/>
      <c r="D136" s="74"/>
      <c r="E136" s="16" t="str">
        <f t="shared" si="1"/>
        <v/>
      </c>
      <c r="F136" s="354" t="b">
        <f>IF(nume_candidat="",FALSE,ISNUMBER(SEARCH(nume_candidat,#REF!)))</f>
        <v>0</v>
      </c>
      <c r="G136" s="355" t="e">
        <f>LEN(#REF!)-LEN(SUBSTITUTE(#REF!,",",""))+1</f>
        <v>#REF!</v>
      </c>
    </row>
    <row r="137" spans="1:7">
      <c r="A137" s="5" t="s">
        <v>194</v>
      </c>
      <c r="B137" s="383"/>
      <c r="C137" s="217"/>
      <c r="D137" s="74"/>
      <c r="E137" s="16" t="str">
        <f t="shared" si="1"/>
        <v/>
      </c>
      <c r="F137" s="354" t="b">
        <f>IF(nume_candidat="",FALSE,ISNUMBER(SEARCH(nume_candidat,#REF!)))</f>
        <v>0</v>
      </c>
      <c r="G137" s="355" t="e">
        <f>LEN(#REF!)-LEN(SUBSTITUTE(#REF!,",",""))+1</f>
        <v>#REF!</v>
      </c>
    </row>
    <row r="138" spans="1:7">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196</v>
      </c>
      <c r="B139" s="383"/>
      <c r="C139" s="217"/>
      <c r="D139" s="74"/>
      <c r="E139" s="16" t="str">
        <f t="shared" si="2"/>
        <v/>
      </c>
      <c r="F139" s="354" t="b">
        <f>IF(nume_candidat="",FALSE,ISNUMBER(SEARCH(nume_candidat,#REF!)))</f>
        <v>0</v>
      </c>
      <c r="G139" s="355" t="e">
        <f>LEN(#REF!)-LEN(SUBSTITUTE(#REF!,",",""))+1</f>
        <v>#REF!</v>
      </c>
    </row>
    <row r="140" spans="1:7">
      <c r="A140" s="5" t="s">
        <v>197</v>
      </c>
      <c r="B140" s="383"/>
      <c r="C140" s="217"/>
      <c r="D140" s="74"/>
      <c r="E140" s="16" t="str">
        <f t="shared" si="2"/>
        <v/>
      </c>
      <c r="F140" s="354" t="b">
        <f>IF(nume_candidat="",FALSE,ISNUMBER(SEARCH(nume_candidat,#REF!)))</f>
        <v>0</v>
      </c>
      <c r="G140" s="355" t="e">
        <f>LEN(#REF!)-LEN(SUBSTITUTE(#REF!,",",""))+1</f>
        <v>#REF!</v>
      </c>
    </row>
    <row r="141" spans="1:7">
      <c r="A141" s="5" t="s">
        <v>198</v>
      </c>
      <c r="B141" s="383"/>
      <c r="C141" s="217"/>
      <c r="D141" s="74"/>
      <c r="E141" s="16" t="str">
        <f t="shared" si="2"/>
        <v/>
      </c>
      <c r="F141" s="354" t="b">
        <f>IF(nume_candidat="",FALSE,ISNUMBER(SEARCH(nume_candidat,#REF!)))</f>
        <v>0</v>
      </c>
      <c r="G141" s="355" t="e">
        <f>LEN(#REF!)-LEN(SUBSTITUTE(#REF!,",",""))+1</f>
        <v>#REF!</v>
      </c>
    </row>
    <row r="142" spans="1:7">
      <c r="A142" s="5" t="s">
        <v>199</v>
      </c>
      <c r="B142" s="383"/>
      <c r="C142" s="217"/>
      <c r="D142" s="74"/>
      <c r="E142" s="16" t="str">
        <f t="shared" si="2"/>
        <v/>
      </c>
      <c r="F142" s="354" t="b">
        <f>IF(nume_candidat="",FALSE,ISNUMBER(SEARCH(nume_candidat,#REF!)))</f>
        <v>0</v>
      </c>
      <c r="G142" s="355" t="e">
        <f>LEN(#REF!)-LEN(SUBSTITUTE(#REF!,",",""))+1</f>
        <v>#REF!</v>
      </c>
    </row>
    <row r="143" spans="1:7">
      <c r="A143" s="5" t="s">
        <v>200</v>
      </c>
      <c r="B143" s="383"/>
      <c r="C143" s="217"/>
      <c r="D143" s="74"/>
      <c r="E143" s="16" t="str">
        <f t="shared" si="2"/>
        <v/>
      </c>
      <c r="F143" s="354" t="b">
        <f>IF(nume_candidat="",FALSE,ISNUMBER(SEARCH(nume_candidat,#REF!)))</f>
        <v>0</v>
      </c>
      <c r="G143" s="355" t="e">
        <f>LEN(#REF!)-LEN(SUBSTITUTE(#REF!,",",""))+1</f>
        <v>#REF!</v>
      </c>
    </row>
    <row r="144" spans="1:7">
      <c r="A144" s="5" t="s">
        <v>201</v>
      </c>
      <c r="B144" s="383"/>
      <c r="C144" s="217"/>
      <c r="D144" s="74"/>
      <c r="E144" s="16" t="str">
        <f t="shared" si="2"/>
        <v/>
      </c>
      <c r="F144" s="354" t="b">
        <f>IF(nume_candidat="",FALSE,ISNUMBER(SEARCH(nume_candidat,#REF!)))</f>
        <v>0</v>
      </c>
      <c r="G144" s="355" t="e">
        <f>LEN(#REF!)-LEN(SUBSTITUTE(#REF!,",",""))+1</f>
        <v>#REF!</v>
      </c>
    </row>
    <row r="145" spans="1:7">
      <c r="A145" s="5" t="s">
        <v>202</v>
      </c>
      <c r="B145" s="383"/>
      <c r="C145" s="217"/>
      <c r="D145" s="74"/>
      <c r="E145" s="16" t="str">
        <f t="shared" si="2"/>
        <v/>
      </c>
      <c r="F145" s="354" t="b">
        <f>IF(nume_candidat="",FALSE,ISNUMBER(SEARCH(nume_candidat,#REF!)))</f>
        <v>0</v>
      </c>
      <c r="G145" s="355" t="e">
        <f>LEN(#REF!)-LEN(SUBSTITUTE(#REF!,",",""))+1</f>
        <v>#REF!</v>
      </c>
    </row>
    <row r="146" spans="1:7">
      <c r="A146" s="5" t="s">
        <v>203</v>
      </c>
      <c r="B146" s="383"/>
      <c r="C146" s="217"/>
      <c r="D146" s="74"/>
      <c r="E146" s="16" t="str">
        <f t="shared" si="2"/>
        <v/>
      </c>
      <c r="F146" s="354" t="b">
        <f>IF(nume_candidat="",FALSE,ISNUMBER(SEARCH(nume_candidat,#REF!)))</f>
        <v>0</v>
      </c>
      <c r="G146" s="355" t="e">
        <f>LEN(#REF!)-LEN(SUBSTITUTE(#REF!,",",""))+1</f>
        <v>#REF!</v>
      </c>
    </row>
    <row r="147" spans="1:7">
      <c r="A147" s="5" t="s">
        <v>204</v>
      </c>
      <c r="B147" s="383"/>
      <c r="C147" s="217"/>
      <c r="D147" s="74"/>
      <c r="E147" s="16" t="str">
        <f t="shared" si="2"/>
        <v/>
      </c>
      <c r="F147" s="354" t="b">
        <f>IF(nume_candidat="",FALSE,ISNUMBER(SEARCH(nume_candidat,#REF!)))</f>
        <v>0</v>
      </c>
      <c r="G147" s="355" t="e">
        <f>LEN(#REF!)-LEN(SUBSTITUTE(#REF!,",",""))+1</f>
        <v>#REF!</v>
      </c>
    </row>
    <row r="148" spans="1:7">
      <c r="A148" s="5" t="s">
        <v>205</v>
      </c>
      <c r="B148" s="383"/>
      <c r="C148" s="217"/>
      <c r="D148" s="74"/>
      <c r="E148" s="16" t="str">
        <f t="shared" si="2"/>
        <v/>
      </c>
      <c r="F148" s="354" t="b">
        <f>IF(nume_candidat="",FALSE,ISNUMBER(SEARCH(nume_candidat,#REF!)))</f>
        <v>0</v>
      </c>
      <c r="G148" s="355" t="e">
        <f>LEN(#REF!)-LEN(SUBSTITUTE(#REF!,",",""))+1</f>
        <v>#REF!</v>
      </c>
    </row>
    <row r="149" spans="1:7">
      <c r="A149" s="5" t="s">
        <v>206</v>
      </c>
      <c r="B149" s="383"/>
      <c r="C149" s="217"/>
      <c r="D149" s="74"/>
      <c r="E149" s="16" t="str">
        <f t="shared" si="2"/>
        <v/>
      </c>
      <c r="F149" s="354" t="b">
        <f>IF(nume_candidat="",FALSE,ISNUMBER(SEARCH(nume_candidat,#REF!)))</f>
        <v>0</v>
      </c>
      <c r="G149" s="355" t="e">
        <f>LEN(#REF!)-LEN(SUBSTITUTE(#REF!,",",""))+1</f>
        <v>#REF!</v>
      </c>
    </row>
    <row r="150" spans="1:7">
      <c r="A150" s="5" t="s">
        <v>207</v>
      </c>
      <c r="B150" s="383"/>
      <c r="C150" s="217"/>
      <c r="D150" s="74"/>
      <c r="E150" s="16" t="str">
        <f t="shared" si="2"/>
        <v/>
      </c>
      <c r="F150" s="354" t="b">
        <f>IF(nume_candidat="",FALSE,ISNUMBER(SEARCH(nume_candidat,#REF!)))</f>
        <v>0</v>
      </c>
      <c r="G150" s="355" t="e">
        <f>LEN(#REF!)-LEN(SUBSTITUTE(#REF!,",",""))+1</f>
        <v>#REF!</v>
      </c>
    </row>
    <row r="151" spans="1:7">
      <c r="A151" s="5" t="s">
        <v>208</v>
      </c>
      <c r="B151" s="383"/>
      <c r="C151" s="217"/>
      <c r="D151" s="74"/>
      <c r="E151" s="16" t="str">
        <f t="shared" si="2"/>
        <v/>
      </c>
      <c r="F151" s="354" t="b">
        <f>IF(nume_candidat="",FALSE,ISNUMBER(SEARCH(nume_candidat,#REF!)))</f>
        <v>0</v>
      </c>
      <c r="G151" s="355" t="e">
        <f>LEN(#REF!)-LEN(SUBSTITUTE(#REF!,",",""))+1</f>
        <v>#REF!</v>
      </c>
    </row>
    <row r="152" spans="1:7">
      <c r="A152" s="5" t="s">
        <v>209</v>
      </c>
      <c r="B152" s="383"/>
      <c r="C152" s="217"/>
      <c r="D152" s="74"/>
      <c r="E152" s="16" t="str">
        <f t="shared" si="2"/>
        <v/>
      </c>
      <c r="F152" s="354" t="b">
        <f>IF(nume_candidat="",FALSE,ISNUMBER(SEARCH(nume_candidat,#REF!)))</f>
        <v>0</v>
      </c>
      <c r="G152" s="355" t="e">
        <f>LEN(#REF!)-LEN(SUBSTITUTE(#REF!,",",""))+1</f>
        <v>#REF!</v>
      </c>
    </row>
    <row r="153" spans="1:7">
      <c r="A153" s="5" t="s">
        <v>210</v>
      </c>
      <c r="B153" s="383"/>
      <c r="C153" s="217"/>
      <c r="D153" s="74"/>
      <c r="E153" s="16" t="str">
        <f t="shared" si="2"/>
        <v/>
      </c>
      <c r="F153" s="354" t="b">
        <f>IF(nume_candidat="",FALSE,ISNUMBER(SEARCH(nume_candidat,#REF!)))</f>
        <v>0</v>
      </c>
      <c r="G153" s="355" t="e">
        <f>LEN(#REF!)-LEN(SUBSTITUTE(#REF!,",",""))+1</f>
        <v>#REF!</v>
      </c>
    </row>
    <row r="154" spans="1:7">
      <c r="A154" s="5" t="s">
        <v>211</v>
      </c>
      <c r="B154" s="383"/>
      <c r="C154" s="217"/>
      <c r="D154" s="74"/>
      <c r="E154" s="16" t="str">
        <f t="shared" si="2"/>
        <v/>
      </c>
      <c r="F154" s="354" t="b">
        <f>IF(nume_candidat="",FALSE,ISNUMBER(SEARCH(nume_candidat,#REF!)))</f>
        <v>0</v>
      </c>
      <c r="G154" s="355" t="e">
        <f>LEN(#REF!)-LEN(SUBSTITUTE(#REF!,",",""))+1</f>
        <v>#REF!</v>
      </c>
    </row>
    <row r="155" spans="1:7">
      <c r="A155" s="5" t="s">
        <v>212</v>
      </c>
      <c r="B155" s="383"/>
      <c r="C155" s="217"/>
      <c r="D155" s="74"/>
      <c r="E155" s="16" t="str">
        <f t="shared" si="2"/>
        <v/>
      </c>
      <c r="F155" s="354" t="b">
        <f>IF(nume_candidat="",FALSE,ISNUMBER(SEARCH(nume_candidat,#REF!)))</f>
        <v>0</v>
      </c>
      <c r="G155" s="355" t="e">
        <f>LEN(#REF!)-LEN(SUBSTITUTE(#REF!,",",""))+1</f>
        <v>#REF!</v>
      </c>
    </row>
    <row r="156" spans="1:7">
      <c r="A156" s="5" t="s">
        <v>213</v>
      </c>
      <c r="B156" s="383"/>
      <c r="C156" s="217"/>
      <c r="D156" s="74"/>
      <c r="E156" s="16" t="str">
        <f t="shared" si="2"/>
        <v/>
      </c>
      <c r="F156" s="354" t="b">
        <f>IF(nume_candidat="",FALSE,ISNUMBER(SEARCH(nume_candidat,#REF!)))</f>
        <v>0</v>
      </c>
      <c r="G156" s="355" t="e">
        <f>LEN(#REF!)-LEN(SUBSTITUTE(#REF!,",",""))+1</f>
        <v>#REF!</v>
      </c>
    </row>
    <row r="157" spans="1:7">
      <c r="A157" s="5" t="s">
        <v>214</v>
      </c>
      <c r="B157" s="383"/>
      <c r="C157" s="217"/>
      <c r="D157" s="74"/>
      <c r="E157" s="16" t="str">
        <f t="shared" si="2"/>
        <v/>
      </c>
      <c r="F157" s="354" t="b">
        <f>IF(nume_candidat="",FALSE,ISNUMBER(SEARCH(nume_candidat,#REF!)))</f>
        <v>0</v>
      </c>
      <c r="G157" s="355" t="e">
        <f>LEN(#REF!)-LEN(SUBSTITUTE(#REF!,",",""))+1</f>
        <v>#REF!</v>
      </c>
    </row>
    <row r="158" spans="1:7">
      <c r="A158" s="5" t="s">
        <v>215</v>
      </c>
      <c r="B158" s="383"/>
      <c r="C158" s="217"/>
      <c r="D158" s="74"/>
      <c r="E158" s="16" t="str">
        <f t="shared" si="2"/>
        <v/>
      </c>
      <c r="F158" s="354" t="b">
        <f>IF(nume_candidat="",FALSE,ISNUMBER(SEARCH(nume_candidat,#REF!)))</f>
        <v>0</v>
      </c>
      <c r="G158" s="355" t="e">
        <f>LEN(#REF!)-LEN(SUBSTITUTE(#REF!,",",""))+1</f>
        <v>#REF!</v>
      </c>
    </row>
    <row r="159" spans="1:7">
      <c r="A159" s="5" t="s">
        <v>216</v>
      </c>
      <c r="B159" s="383"/>
      <c r="C159" s="217"/>
      <c r="D159" s="74"/>
      <c r="E159" s="16" t="str">
        <f t="shared" si="2"/>
        <v/>
      </c>
      <c r="F159" s="354" t="b">
        <f>IF(nume_candidat="",FALSE,ISNUMBER(SEARCH(nume_candidat,#REF!)))</f>
        <v>0</v>
      </c>
      <c r="G159" s="355" t="e">
        <f>LEN(#REF!)-LEN(SUBSTITUTE(#REF!,",",""))+1</f>
        <v>#REF!</v>
      </c>
    </row>
    <row r="160" spans="1:7">
      <c r="A160" s="5" t="s">
        <v>217</v>
      </c>
      <c r="B160" s="383"/>
      <c r="C160" s="217"/>
      <c r="D160" s="74"/>
      <c r="E160" s="16" t="str">
        <f t="shared" si="2"/>
        <v/>
      </c>
      <c r="F160" s="354" t="b">
        <f>IF(nume_candidat="",FALSE,ISNUMBER(SEARCH(nume_candidat,#REF!)))</f>
        <v>0</v>
      </c>
      <c r="G160" s="355" t="e">
        <f>LEN(#REF!)-LEN(SUBSTITUTE(#REF!,",",""))+1</f>
        <v>#REF!</v>
      </c>
    </row>
    <row r="161" spans="1:7">
      <c r="A161" s="5" t="s">
        <v>218</v>
      </c>
      <c r="B161" s="383"/>
      <c r="C161" s="217"/>
      <c r="D161" s="74"/>
      <c r="E161" s="16" t="str">
        <f t="shared" si="2"/>
        <v/>
      </c>
      <c r="F161" s="354" t="b">
        <f>IF(nume_candidat="",FALSE,ISNUMBER(SEARCH(nume_candidat,#REF!)))</f>
        <v>0</v>
      </c>
      <c r="G161" s="355" t="e">
        <f>LEN(#REF!)-LEN(SUBSTITUTE(#REF!,",",""))+1</f>
        <v>#REF!</v>
      </c>
    </row>
    <row r="162" spans="1:7">
      <c r="A162" s="5" t="s">
        <v>219</v>
      </c>
      <c r="B162" s="383"/>
      <c r="C162" s="217"/>
      <c r="D162" s="74"/>
      <c r="E162" s="16" t="str">
        <f t="shared" si="2"/>
        <v/>
      </c>
      <c r="F162" s="354" t="b">
        <f>IF(nume_candidat="",FALSE,ISNUMBER(SEARCH(nume_candidat,#REF!)))</f>
        <v>0</v>
      </c>
      <c r="G162" s="355" t="e">
        <f>LEN(#REF!)-LEN(SUBSTITUTE(#REF!,",",""))+1</f>
        <v>#REF!</v>
      </c>
    </row>
    <row r="163" spans="1:7">
      <c r="A163" s="5" t="s">
        <v>220</v>
      </c>
      <c r="B163" s="383"/>
      <c r="C163" s="217"/>
      <c r="D163" s="74"/>
      <c r="E163" s="16" t="str">
        <f t="shared" si="2"/>
        <v/>
      </c>
      <c r="F163" s="354" t="b">
        <f>IF(nume_candidat="",FALSE,ISNUMBER(SEARCH(nume_candidat,#REF!)))</f>
        <v>0</v>
      </c>
      <c r="G163" s="355" t="e">
        <f>LEN(#REF!)-LEN(SUBSTITUTE(#REF!,",",""))+1</f>
        <v>#REF!</v>
      </c>
    </row>
    <row r="164" spans="1:7">
      <c r="A164" s="5" t="s">
        <v>221</v>
      </c>
      <c r="B164" s="383"/>
      <c r="C164" s="217"/>
      <c r="D164" s="74"/>
      <c r="E164" s="16" t="str">
        <f t="shared" si="2"/>
        <v/>
      </c>
      <c r="F164" s="354" t="b">
        <f>IF(nume_candidat="",FALSE,ISNUMBER(SEARCH(nume_candidat,#REF!)))</f>
        <v>0</v>
      </c>
      <c r="G164" s="355" t="e">
        <f>LEN(#REF!)-LEN(SUBSTITUTE(#REF!,",",""))+1</f>
        <v>#REF!</v>
      </c>
    </row>
    <row r="165" spans="1:7">
      <c r="A165" s="5" t="s">
        <v>222</v>
      </c>
      <c r="B165" s="383"/>
      <c r="C165" s="217"/>
      <c r="D165" s="74"/>
      <c r="E165" s="16" t="str">
        <f t="shared" si="2"/>
        <v/>
      </c>
      <c r="F165" s="354" t="b">
        <f>IF(nume_candidat="",FALSE,ISNUMBER(SEARCH(nume_candidat,#REF!)))</f>
        <v>0</v>
      </c>
      <c r="G165" s="355" t="e">
        <f>LEN(#REF!)-LEN(SUBSTITUTE(#REF!,",",""))+1</f>
        <v>#REF!</v>
      </c>
    </row>
    <row r="166" spans="1:7">
      <c r="A166" s="5" t="s">
        <v>223</v>
      </c>
      <c r="B166" s="383"/>
      <c r="C166" s="217"/>
      <c r="D166" s="74"/>
      <c r="E166" s="16" t="str">
        <f t="shared" si="2"/>
        <v/>
      </c>
      <c r="F166" s="354" t="b">
        <f>IF(nume_candidat="",FALSE,ISNUMBER(SEARCH(nume_candidat,#REF!)))</f>
        <v>0</v>
      </c>
      <c r="G166" s="355" t="e">
        <f>LEN(#REF!)-LEN(SUBSTITUTE(#REF!,",",""))+1</f>
        <v>#REF!</v>
      </c>
    </row>
    <row r="167" spans="1:7">
      <c r="A167" s="5" t="s">
        <v>224</v>
      </c>
      <c r="B167" s="383"/>
      <c r="C167" s="217"/>
      <c r="D167" s="74"/>
      <c r="E167" s="16" t="str">
        <f t="shared" si="2"/>
        <v/>
      </c>
      <c r="F167" s="354" t="b">
        <f>IF(nume_candidat="",FALSE,ISNUMBER(SEARCH(nume_candidat,#REF!)))</f>
        <v>0</v>
      </c>
      <c r="G167" s="355" t="e">
        <f>LEN(#REF!)-LEN(SUBSTITUTE(#REF!,",",""))+1</f>
        <v>#REF!</v>
      </c>
    </row>
    <row r="168" spans="1:7">
      <c r="A168" s="5" t="s">
        <v>225</v>
      </c>
      <c r="B168" s="383"/>
      <c r="C168" s="217"/>
      <c r="D168" s="74"/>
      <c r="E168" s="16" t="str">
        <f t="shared" si="2"/>
        <v/>
      </c>
      <c r="F168" s="354" t="b">
        <f>IF(nume_candidat="",FALSE,ISNUMBER(SEARCH(nume_candidat,#REF!)))</f>
        <v>0</v>
      </c>
      <c r="G168" s="355" t="e">
        <f>LEN(#REF!)-LEN(SUBSTITUTE(#REF!,",",""))+1</f>
        <v>#REF!</v>
      </c>
    </row>
    <row r="169" spans="1:7">
      <c r="A169" s="5" t="s">
        <v>226</v>
      </c>
      <c r="B169" s="383"/>
      <c r="C169" s="217"/>
      <c r="D169" s="74"/>
      <c r="E169" s="16" t="str">
        <f t="shared" si="2"/>
        <v/>
      </c>
      <c r="F169" s="354" t="b">
        <f>IF(nume_candidat="",FALSE,ISNUMBER(SEARCH(nume_candidat,#REF!)))</f>
        <v>0</v>
      </c>
      <c r="G169" s="355" t="e">
        <f>LEN(#REF!)-LEN(SUBSTITUTE(#REF!,",",""))+1</f>
        <v>#REF!</v>
      </c>
    </row>
    <row r="170" spans="1:7">
      <c r="A170" s="5" t="s">
        <v>227</v>
      </c>
      <c r="B170" s="383"/>
      <c r="C170" s="217"/>
      <c r="D170" s="74"/>
      <c r="E170" s="16" t="str">
        <f t="shared" si="2"/>
        <v/>
      </c>
      <c r="F170" s="354" t="b">
        <f>IF(nume_candidat="",FALSE,ISNUMBER(SEARCH(nume_candidat,#REF!)))</f>
        <v>0</v>
      </c>
      <c r="G170" s="355" t="e">
        <f>LEN(#REF!)-LEN(SUBSTITUTE(#REF!,",",""))+1</f>
        <v>#REF!</v>
      </c>
    </row>
    <row r="171" spans="1:7">
      <c r="A171" s="5" t="s">
        <v>228</v>
      </c>
      <c r="B171" s="383"/>
      <c r="C171" s="217"/>
      <c r="D171" s="74"/>
      <c r="E171" s="16" t="str">
        <f t="shared" si="2"/>
        <v/>
      </c>
      <c r="F171" s="354" t="b">
        <f>IF(nume_candidat="",FALSE,ISNUMBER(SEARCH(nume_candidat,#REF!)))</f>
        <v>0</v>
      </c>
      <c r="G171" s="355" t="e">
        <f>LEN(#REF!)-LEN(SUBSTITUTE(#REF!,",",""))+1</f>
        <v>#REF!</v>
      </c>
    </row>
    <row r="172" spans="1:7">
      <c r="A172" s="5" t="s">
        <v>229</v>
      </c>
      <c r="B172" s="383"/>
      <c r="C172" s="217"/>
      <c r="D172" s="74"/>
      <c r="E172" s="16" t="str">
        <f t="shared" si="2"/>
        <v/>
      </c>
      <c r="F172" s="354" t="b">
        <f>IF(nume_candidat="",FALSE,ISNUMBER(SEARCH(nume_candidat,#REF!)))</f>
        <v>0</v>
      </c>
      <c r="G172" s="355" t="e">
        <f>LEN(#REF!)-LEN(SUBSTITUTE(#REF!,",",""))+1</f>
        <v>#REF!</v>
      </c>
    </row>
    <row r="173" spans="1:7">
      <c r="A173" s="5" t="s">
        <v>230</v>
      </c>
      <c r="B173" s="383"/>
      <c r="C173" s="217"/>
      <c r="D173" s="74"/>
      <c r="E173" s="16" t="str">
        <f t="shared" si="2"/>
        <v/>
      </c>
      <c r="F173" s="354" t="b">
        <f>IF(nume_candidat="",FALSE,ISNUMBER(SEARCH(nume_candidat,#REF!)))</f>
        <v>0</v>
      </c>
      <c r="G173" s="355" t="e">
        <f>LEN(#REF!)-LEN(SUBSTITUTE(#REF!,",",""))+1</f>
        <v>#REF!</v>
      </c>
    </row>
    <row r="174" spans="1:7">
      <c r="A174" s="5" t="s">
        <v>231</v>
      </c>
      <c r="B174" s="383"/>
      <c r="C174" s="217"/>
      <c r="D174" s="74"/>
      <c r="E174" s="16" t="str">
        <f t="shared" si="2"/>
        <v/>
      </c>
      <c r="F174" s="354" t="b">
        <f>IF(nume_candidat="",FALSE,ISNUMBER(SEARCH(nume_candidat,#REF!)))</f>
        <v>0</v>
      </c>
      <c r="G174" s="355" t="e">
        <f>LEN(#REF!)-LEN(SUBSTITUTE(#REF!,",",""))+1</f>
        <v>#REF!</v>
      </c>
    </row>
    <row r="175" spans="1:7">
      <c r="A175" s="5" t="s">
        <v>232</v>
      </c>
      <c r="B175" s="383"/>
      <c r="C175" s="217"/>
      <c r="D175" s="74"/>
      <c r="E175" s="16" t="str">
        <f t="shared" si="2"/>
        <v/>
      </c>
      <c r="F175" s="354" t="b">
        <f>IF(nume_candidat="",FALSE,ISNUMBER(SEARCH(nume_candidat,#REF!)))</f>
        <v>0</v>
      </c>
      <c r="G175" s="355" t="e">
        <f>LEN(#REF!)-LEN(SUBSTITUTE(#REF!,",",""))+1</f>
        <v>#REF!</v>
      </c>
    </row>
    <row r="176" spans="1:7">
      <c r="A176" s="5" t="s">
        <v>233</v>
      </c>
      <c r="B176" s="383"/>
      <c r="C176" s="217"/>
      <c r="D176" s="74"/>
      <c r="E176" s="16" t="str">
        <f t="shared" si="2"/>
        <v/>
      </c>
      <c r="F176" s="354" t="b">
        <f>IF(nume_candidat="",FALSE,ISNUMBER(SEARCH(nume_candidat,#REF!)))</f>
        <v>0</v>
      </c>
      <c r="G176" s="355" t="e">
        <f>LEN(#REF!)-LEN(SUBSTITUTE(#REF!,",",""))+1</f>
        <v>#REF!</v>
      </c>
    </row>
    <row r="177" spans="1:7">
      <c r="A177" s="5" t="s">
        <v>234</v>
      </c>
      <c r="B177" s="383"/>
      <c r="C177" s="217"/>
      <c r="D177" s="74"/>
      <c r="E177" s="16" t="str">
        <f t="shared" si="2"/>
        <v/>
      </c>
      <c r="F177" s="354" t="b">
        <f>IF(nume_candidat="",FALSE,ISNUMBER(SEARCH(nume_candidat,#REF!)))</f>
        <v>0</v>
      </c>
      <c r="G177" s="355" t="e">
        <f>LEN(#REF!)-LEN(SUBSTITUTE(#REF!,",",""))+1</f>
        <v>#REF!</v>
      </c>
    </row>
    <row r="178" spans="1:7">
      <c r="A178" s="5" t="s">
        <v>235</v>
      </c>
      <c r="B178" s="383"/>
      <c r="C178" s="217"/>
      <c r="D178" s="74"/>
      <c r="E178" s="16" t="str">
        <f t="shared" si="2"/>
        <v/>
      </c>
      <c r="F178" s="354" t="b">
        <f>IF(nume_candidat="",FALSE,ISNUMBER(SEARCH(nume_candidat,#REF!)))</f>
        <v>0</v>
      </c>
      <c r="G178" s="355" t="e">
        <f>LEN(#REF!)-LEN(SUBSTITUTE(#REF!,",",""))+1</f>
        <v>#REF!</v>
      </c>
    </row>
    <row r="179" spans="1:7">
      <c r="A179" s="5" t="s">
        <v>236</v>
      </c>
      <c r="B179" s="383"/>
      <c r="C179" s="217"/>
      <c r="D179" s="74"/>
      <c r="E179" s="16" t="str">
        <f t="shared" si="2"/>
        <v/>
      </c>
      <c r="F179" s="354" t="b">
        <f>IF(nume_candidat="",FALSE,ISNUMBER(SEARCH(nume_candidat,#REF!)))</f>
        <v>0</v>
      </c>
      <c r="G179" s="355" t="e">
        <f>LEN(#REF!)-LEN(SUBSTITUTE(#REF!,",",""))+1</f>
        <v>#REF!</v>
      </c>
    </row>
    <row r="180" spans="1:7">
      <c r="A180" s="5" t="s">
        <v>237</v>
      </c>
      <c r="B180" s="383"/>
      <c r="C180" s="217"/>
      <c r="D180" s="74"/>
      <c r="E180" s="16" t="str">
        <f t="shared" si="2"/>
        <v/>
      </c>
      <c r="F180" s="354" t="b">
        <f>IF(nume_candidat="",FALSE,ISNUMBER(SEARCH(nume_candidat,#REF!)))</f>
        <v>0</v>
      </c>
      <c r="G180" s="355" t="e">
        <f>LEN(#REF!)-LEN(SUBSTITUTE(#REF!,",",""))+1</f>
        <v>#REF!</v>
      </c>
    </row>
    <row r="181" spans="1:7">
      <c r="A181" s="5" t="s">
        <v>238</v>
      </c>
      <c r="B181" s="383"/>
      <c r="C181" s="217"/>
      <c r="D181" s="74"/>
      <c r="E181" s="16" t="str">
        <f t="shared" si="2"/>
        <v/>
      </c>
      <c r="F181" s="354" t="b">
        <f>IF(nume_candidat="",FALSE,ISNUMBER(SEARCH(nume_candidat,#REF!)))</f>
        <v>0</v>
      </c>
      <c r="G181" s="355" t="e">
        <f>LEN(#REF!)-LEN(SUBSTITUTE(#REF!,",",""))+1</f>
        <v>#REF!</v>
      </c>
    </row>
    <row r="182" spans="1:7">
      <c r="A182" s="5" t="s">
        <v>239</v>
      </c>
      <c r="B182" s="383"/>
      <c r="C182" s="217"/>
      <c r="D182" s="74"/>
      <c r="E182" s="16" t="str">
        <f t="shared" si="2"/>
        <v/>
      </c>
      <c r="F182" s="354" t="b">
        <f>IF(nume_candidat="",FALSE,ISNUMBER(SEARCH(nume_candidat,#REF!)))</f>
        <v>0</v>
      </c>
      <c r="G182" s="355" t="e">
        <f>LEN(#REF!)-LEN(SUBSTITUTE(#REF!,",",""))+1</f>
        <v>#REF!</v>
      </c>
    </row>
    <row r="183" spans="1:7">
      <c r="A183" s="5" t="s">
        <v>240</v>
      </c>
      <c r="B183" s="383"/>
      <c r="C183" s="217"/>
      <c r="D183" s="74"/>
      <c r="E183" s="16" t="str">
        <f t="shared" si="2"/>
        <v/>
      </c>
      <c r="F183" s="354" t="b">
        <f>IF(nume_candidat="",FALSE,ISNUMBER(SEARCH(nume_candidat,#REF!)))</f>
        <v>0</v>
      </c>
      <c r="G183" s="355" t="e">
        <f>LEN(#REF!)-LEN(SUBSTITUTE(#REF!,",",""))+1</f>
        <v>#REF!</v>
      </c>
    </row>
    <row r="184" spans="1:7">
      <c r="A184" s="5" t="s">
        <v>241</v>
      </c>
      <c r="B184" s="383"/>
      <c r="C184" s="217"/>
      <c r="D184" s="74"/>
      <c r="E184" s="16" t="str">
        <f t="shared" si="2"/>
        <v/>
      </c>
      <c r="F184" s="354" t="b">
        <f>IF(nume_candidat="",FALSE,ISNUMBER(SEARCH(nume_candidat,#REF!)))</f>
        <v>0</v>
      </c>
      <c r="G184" s="355" t="e">
        <f>LEN(#REF!)-LEN(SUBSTITUTE(#REF!,",",""))+1</f>
        <v>#REF!</v>
      </c>
    </row>
    <row r="185" spans="1:7">
      <c r="A185" s="5" t="s">
        <v>242</v>
      </c>
      <c r="B185" s="383"/>
      <c r="C185" s="217"/>
      <c r="D185" s="74"/>
      <c r="E185" s="16" t="str">
        <f t="shared" si="2"/>
        <v/>
      </c>
      <c r="F185" s="354" t="b">
        <f>IF(nume_candidat="",FALSE,ISNUMBER(SEARCH(nume_candidat,#REF!)))</f>
        <v>0</v>
      </c>
      <c r="G185" s="355" t="e">
        <f>LEN(#REF!)-LEN(SUBSTITUTE(#REF!,",",""))+1</f>
        <v>#REF!</v>
      </c>
    </row>
    <row r="186" spans="1:7">
      <c r="A186" s="5" t="s">
        <v>243</v>
      </c>
      <c r="B186" s="383"/>
      <c r="C186" s="217"/>
      <c r="D186" s="74"/>
      <c r="E186" s="16" t="str">
        <f t="shared" si="2"/>
        <v/>
      </c>
      <c r="F186" s="354" t="b">
        <f>IF(nume_candidat="",FALSE,ISNUMBER(SEARCH(nume_candidat,#REF!)))</f>
        <v>0</v>
      </c>
      <c r="G186" s="355" t="e">
        <f>LEN(#REF!)-LEN(SUBSTITUTE(#REF!,",",""))+1</f>
        <v>#REF!</v>
      </c>
    </row>
    <row r="187" spans="1:7">
      <c r="A187" s="5" t="s">
        <v>244</v>
      </c>
      <c r="B187" s="383"/>
      <c r="C187" s="217"/>
      <c r="D187" s="74"/>
      <c r="E187" s="16" t="str">
        <f t="shared" si="2"/>
        <v/>
      </c>
      <c r="F187" s="354" t="b">
        <f>IF(nume_candidat="",FALSE,ISNUMBER(SEARCH(nume_candidat,#REF!)))</f>
        <v>0</v>
      </c>
      <c r="G187" s="355" t="e">
        <f>LEN(#REF!)-LEN(SUBSTITUTE(#REF!,",",""))+1</f>
        <v>#REF!</v>
      </c>
    </row>
    <row r="188" spans="1:7">
      <c r="A188" s="5" t="s">
        <v>245</v>
      </c>
      <c r="B188" s="383"/>
      <c r="C188" s="217"/>
      <c r="D188" s="74"/>
      <c r="E188" s="16" t="str">
        <f t="shared" si="2"/>
        <v/>
      </c>
      <c r="F188" s="354" t="b">
        <f>IF(nume_candidat="",FALSE,ISNUMBER(SEARCH(nume_candidat,#REF!)))</f>
        <v>0</v>
      </c>
      <c r="G188" s="355" t="e">
        <f>LEN(#REF!)-LEN(SUBSTITUTE(#REF!,",",""))+1</f>
        <v>#REF!</v>
      </c>
    </row>
    <row r="189" spans="1:7">
      <c r="A189" s="5" t="s">
        <v>246</v>
      </c>
      <c r="B189" s="383"/>
      <c r="C189" s="217"/>
      <c r="D189" s="74"/>
      <c r="E189" s="16" t="str">
        <f t="shared" si="2"/>
        <v/>
      </c>
      <c r="F189" s="354" t="b">
        <f>IF(nume_candidat="",FALSE,ISNUMBER(SEARCH(nume_candidat,#REF!)))</f>
        <v>0</v>
      </c>
      <c r="G189" s="355" t="e">
        <f>LEN(#REF!)-LEN(SUBSTITUTE(#REF!,",",""))+1</f>
        <v>#REF!</v>
      </c>
    </row>
    <row r="190" spans="1:7">
      <c r="A190" s="5" t="s">
        <v>247</v>
      </c>
      <c r="B190" s="383"/>
      <c r="C190" s="217"/>
      <c r="D190" s="74"/>
      <c r="E190" s="16" t="str">
        <f t="shared" si="2"/>
        <v/>
      </c>
      <c r="F190" s="354" t="b">
        <f>IF(nume_candidat="",FALSE,ISNUMBER(SEARCH(nume_candidat,#REF!)))</f>
        <v>0</v>
      </c>
      <c r="G190" s="355" t="e">
        <f>LEN(#REF!)-LEN(SUBSTITUTE(#REF!,",",""))+1</f>
        <v>#REF!</v>
      </c>
    </row>
    <row r="191" spans="1:7">
      <c r="A191" s="5" t="s">
        <v>248</v>
      </c>
      <c r="B191" s="383"/>
      <c r="C191" s="217"/>
      <c r="D191" s="74"/>
      <c r="E191" s="16" t="str">
        <f t="shared" si="2"/>
        <v/>
      </c>
      <c r="F191" s="354" t="b">
        <f>IF(nume_candidat="",FALSE,ISNUMBER(SEARCH(nume_candidat,#REF!)))</f>
        <v>0</v>
      </c>
      <c r="G191" s="355" t="e">
        <f>LEN(#REF!)-LEN(SUBSTITUTE(#REF!,",",""))+1</f>
        <v>#REF!</v>
      </c>
    </row>
    <row r="192" spans="1:7">
      <c r="A192" s="5" t="s">
        <v>249</v>
      </c>
      <c r="B192" s="383"/>
      <c r="C192" s="217"/>
      <c r="D192" s="74"/>
      <c r="E192" s="16" t="str">
        <f t="shared" si="2"/>
        <v/>
      </c>
      <c r="F192" s="354" t="b">
        <f>IF(nume_candidat="",FALSE,ISNUMBER(SEARCH(nume_candidat,#REF!)))</f>
        <v>0</v>
      </c>
      <c r="G192" s="355" t="e">
        <f>LEN(#REF!)-LEN(SUBSTITUTE(#REF!,",",""))+1</f>
        <v>#REF!</v>
      </c>
    </row>
    <row r="193" spans="1:7">
      <c r="A193" s="5" t="s">
        <v>250</v>
      </c>
      <c r="B193" s="383"/>
      <c r="C193" s="217"/>
      <c r="D193" s="74"/>
      <c r="E193" s="16" t="str">
        <f t="shared" si="2"/>
        <v/>
      </c>
      <c r="F193" s="354" t="b">
        <f>IF(nume_candidat="",FALSE,ISNUMBER(SEARCH(nume_candidat,#REF!)))</f>
        <v>0</v>
      </c>
      <c r="G193" s="355" t="e">
        <f>LEN(#REF!)-LEN(SUBSTITUTE(#REF!,",",""))+1</f>
        <v>#REF!</v>
      </c>
    </row>
    <row r="194" spans="1:7">
      <c r="A194" s="5" t="s">
        <v>251</v>
      </c>
      <c r="B194" s="383"/>
      <c r="C194" s="217"/>
      <c r="D194" s="74"/>
      <c r="E194" s="16" t="str">
        <f t="shared" si="2"/>
        <v/>
      </c>
      <c r="F194" s="354" t="b">
        <f>IF(nume_candidat="",FALSE,ISNUMBER(SEARCH(nume_candidat,#REF!)))</f>
        <v>0</v>
      </c>
      <c r="G194" s="355" t="e">
        <f>LEN(#REF!)-LEN(SUBSTITUTE(#REF!,",",""))+1</f>
        <v>#REF!</v>
      </c>
    </row>
    <row r="195" spans="1:7">
      <c r="A195" s="5" t="s">
        <v>252</v>
      </c>
      <c r="B195" s="383"/>
      <c r="C195" s="217"/>
      <c r="D195" s="74"/>
      <c r="E195" s="16" t="str">
        <f t="shared" si="2"/>
        <v/>
      </c>
      <c r="F195" s="354" t="b">
        <f>IF(nume_candidat="",FALSE,ISNUMBER(SEARCH(nume_candidat,#REF!)))</f>
        <v>0</v>
      </c>
      <c r="G195" s="355" t="e">
        <f>LEN(#REF!)-LEN(SUBSTITUTE(#REF!,",",""))+1</f>
        <v>#REF!</v>
      </c>
    </row>
    <row r="196" spans="1:7">
      <c r="A196" s="5" t="s">
        <v>253</v>
      </c>
      <c r="B196" s="383"/>
      <c r="C196" s="217"/>
      <c r="D196" s="74"/>
      <c r="E196" s="16" t="str">
        <f t="shared" si="2"/>
        <v/>
      </c>
      <c r="F196" s="354" t="b">
        <f>IF(nume_candidat="",FALSE,ISNUMBER(SEARCH(nume_candidat,#REF!)))</f>
        <v>0</v>
      </c>
      <c r="G196" s="355" t="e">
        <f>LEN(#REF!)-LEN(SUBSTITUTE(#REF!,",",""))+1</f>
        <v>#REF!</v>
      </c>
    </row>
    <row r="197" spans="1:7">
      <c r="A197" s="5" t="s">
        <v>254</v>
      </c>
      <c r="B197" s="383"/>
      <c r="C197" s="217"/>
      <c r="D197" s="74"/>
      <c r="E197" s="16" t="str">
        <f t="shared" si="2"/>
        <v/>
      </c>
      <c r="F197" s="354" t="b">
        <f>IF(nume_candidat="",FALSE,ISNUMBER(SEARCH(nume_candidat,#REF!)))</f>
        <v>0</v>
      </c>
      <c r="G197" s="355" t="e">
        <f>LEN(#REF!)-LEN(SUBSTITUTE(#REF!,",",""))+1</f>
        <v>#REF!</v>
      </c>
    </row>
    <row r="198" spans="1:7">
      <c r="A198" s="5" t="s">
        <v>255</v>
      </c>
      <c r="B198" s="383"/>
      <c r="C198" s="217"/>
      <c r="D198" s="74"/>
      <c r="E198" s="16" t="str">
        <f t="shared" si="2"/>
        <v/>
      </c>
      <c r="F198" s="354" t="b">
        <f>IF(nume_candidat="",FALSE,ISNUMBER(SEARCH(nume_candidat,#REF!)))</f>
        <v>0</v>
      </c>
      <c r="G198" s="355" t="e">
        <f>LEN(#REF!)-LEN(SUBSTITUTE(#REF!,",",""))+1</f>
        <v>#REF!</v>
      </c>
    </row>
    <row r="199" spans="1:7">
      <c r="A199" s="5" t="s">
        <v>256</v>
      </c>
      <c r="B199" s="383"/>
      <c r="C199" s="217"/>
      <c r="D199" s="74"/>
      <c r="E199" s="16" t="str">
        <f t="shared" si="2"/>
        <v/>
      </c>
      <c r="F199" s="354" t="b">
        <f>IF(nume_candidat="",FALSE,ISNUMBER(SEARCH(nume_candidat,#REF!)))</f>
        <v>0</v>
      </c>
      <c r="G199" s="355" t="e">
        <f>LEN(#REF!)-LEN(SUBSTITUTE(#REF!,",",""))+1</f>
        <v>#REF!</v>
      </c>
    </row>
    <row r="200" spans="1:7">
      <c r="A200" s="5" t="s">
        <v>257</v>
      </c>
      <c r="B200" s="383"/>
      <c r="C200" s="217"/>
      <c r="D200" s="74"/>
      <c r="E200" s="16" t="str">
        <f t="shared" si="2"/>
        <v/>
      </c>
      <c r="F200" s="354" t="b">
        <f>IF(nume_candidat="",FALSE,ISNUMBER(SEARCH(nume_candidat,#REF!)))</f>
        <v>0</v>
      </c>
      <c r="G200" s="355" t="e">
        <f>LEN(#REF!)-LEN(SUBSTITUTE(#REF!,",",""))+1</f>
        <v>#REF!</v>
      </c>
    </row>
    <row r="201" spans="1:7">
      <c r="A201" s="5" t="s">
        <v>258</v>
      </c>
      <c r="B201" s="383"/>
      <c r="C201" s="217"/>
      <c r="D201" s="74"/>
      <c r="E201" s="16" t="str">
        <f t="shared" si="2"/>
        <v/>
      </c>
      <c r="F201" s="354" t="b">
        <f>IF(nume_candidat="",FALSE,ISNUMBER(SEARCH(nume_candidat,#REF!)))</f>
        <v>0</v>
      </c>
      <c r="G201" s="355" t="e">
        <f>LEN(#REF!)-LEN(SUBSTITUTE(#REF!,",",""))+1</f>
        <v>#REF!</v>
      </c>
    </row>
    <row r="202" spans="1:7">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260</v>
      </c>
      <c r="B203" s="383"/>
      <c r="C203" s="217"/>
      <c r="D203" s="74"/>
      <c r="E203" s="16" t="str">
        <f t="shared" si="3"/>
        <v/>
      </c>
      <c r="F203" s="354" t="b">
        <f>IF(nume_candidat="",FALSE,ISNUMBER(SEARCH(nume_candidat,#REF!)))</f>
        <v>0</v>
      </c>
      <c r="G203" s="355" t="e">
        <f>LEN(#REF!)-LEN(SUBSTITUTE(#REF!,",",""))+1</f>
        <v>#REF!</v>
      </c>
    </row>
    <row r="204" spans="1:7">
      <c r="A204" s="5" t="s">
        <v>261</v>
      </c>
      <c r="B204" s="383"/>
      <c r="C204" s="217"/>
      <c r="D204" s="74"/>
      <c r="E204" s="16" t="str">
        <f t="shared" si="3"/>
        <v/>
      </c>
      <c r="F204" s="354" t="b">
        <f>IF(nume_candidat="",FALSE,ISNUMBER(SEARCH(nume_candidat,#REF!)))</f>
        <v>0</v>
      </c>
      <c r="G204" s="355" t="e">
        <f>LEN(#REF!)-LEN(SUBSTITUTE(#REF!,",",""))+1</f>
        <v>#REF!</v>
      </c>
    </row>
    <row r="205" spans="1:7">
      <c r="A205" s="5" t="s">
        <v>262</v>
      </c>
      <c r="B205" s="383"/>
      <c r="C205" s="217"/>
      <c r="D205" s="74"/>
      <c r="E205" s="16" t="str">
        <f t="shared" si="3"/>
        <v/>
      </c>
      <c r="F205" s="354" t="b">
        <f>IF(nume_candidat="",FALSE,ISNUMBER(SEARCH(nume_candidat,#REF!)))</f>
        <v>0</v>
      </c>
      <c r="G205" s="355" t="e">
        <f>LEN(#REF!)-LEN(SUBSTITUTE(#REF!,",",""))+1</f>
        <v>#REF!</v>
      </c>
    </row>
    <row r="206" spans="1:7">
      <c r="A206" s="5" t="s">
        <v>263</v>
      </c>
      <c r="B206" s="383"/>
      <c r="C206" s="217"/>
      <c r="D206" s="74"/>
      <c r="E206" s="16" t="str">
        <f t="shared" si="3"/>
        <v/>
      </c>
      <c r="F206" s="354" t="b">
        <f>IF(nume_candidat="",FALSE,ISNUMBER(SEARCH(nume_candidat,#REF!)))</f>
        <v>0</v>
      </c>
      <c r="G206" s="355" t="e">
        <f>LEN(#REF!)-LEN(SUBSTITUTE(#REF!,",",""))+1</f>
        <v>#REF!</v>
      </c>
    </row>
    <row r="207" spans="1:7">
      <c r="A207" s="5" t="s">
        <v>264</v>
      </c>
      <c r="B207" s="383"/>
      <c r="C207" s="217"/>
      <c r="D207" s="74"/>
      <c r="E207" s="16" t="str">
        <f t="shared" si="3"/>
        <v/>
      </c>
      <c r="F207" s="354" t="b">
        <f>IF(nume_candidat="",FALSE,ISNUMBER(SEARCH(nume_candidat,#REF!)))</f>
        <v>0</v>
      </c>
      <c r="G207" s="355" t="e">
        <f>LEN(#REF!)-LEN(SUBSTITUTE(#REF!,",",""))+1</f>
        <v>#REF!</v>
      </c>
    </row>
    <row r="208" spans="1:7">
      <c r="A208" s="5" t="s">
        <v>265</v>
      </c>
      <c r="B208" s="383"/>
      <c r="C208" s="217"/>
      <c r="D208" s="74"/>
      <c r="E208" s="16" t="str">
        <f t="shared" si="3"/>
        <v/>
      </c>
      <c r="F208" s="354" t="b">
        <f>IF(nume_candidat="",FALSE,ISNUMBER(SEARCH(nume_candidat,#REF!)))</f>
        <v>0</v>
      </c>
      <c r="G208" s="355" t="e">
        <f>LEN(#REF!)-LEN(SUBSTITUTE(#REF!,",",""))+1</f>
        <v>#REF!</v>
      </c>
    </row>
    <row r="209" spans="1:7">
      <c r="A209" s="5" t="s">
        <v>266</v>
      </c>
      <c r="B209" s="383"/>
      <c r="C209" s="217"/>
      <c r="D209" s="74"/>
      <c r="E209" s="16" t="str">
        <f t="shared" si="3"/>
        <v/>
      </c>
      <c r="F209" s="354" t="b">
        <f>IF(nume_candidat="",FALSE,ISNUMBER(SEARCH(nume_candidat,#REF!)))</f>
        <v>0</v>
      </c>
      <c r="G209" s="355" t="e">
        <f>LEN(#REF!)-LEN(SUBSTITUTE(#REF!,",",""))+1</f>
        <v>#REF!</v>
      </c>
    </row>
    <row r="210" spans="1:7">
      <c r="A210" s="5" t="s">
        <v>267</v>
      </c>
      <c r="B210" s="383"/>
      <c r="C210" s="217"/>
      <c r="D210" s="74"/>
      <c r="E210" s="16" t="str">
        <f t="shared" si="3"/>
        <v/>
      </c>
      <c r="F210" s="354" t="b">
        <f>IF(nume_candidat="",FALSE,ISNUMBER(SEARCH(nume_candidat,#REF!)))</f>
        <v>0</v>
      </c>
      <c r="G210" s="355" t="e">
        <f>LEN(#REF!)-LEN(SUBSTITUTE(#REF!,",",""))+1</f>
        <v>#REF!</v>
      </c>
    </row>
    <row r="211" spans="1:7">
      <c r="A211" s="5" t="s">
        <v>268</v>
      </c>
      <c r="B211" s="383"/>
      <c r="C211" s="217"/>
      <c r="D211" s="74"/>
      <c r="E211" s="16" t="str">
        <f t="shared" si="3"/>
        <v/>
      </c>
      <c r="F211" s="354" t="b">
        <f>IF(nume_candidat="",FALSE,ISNUMBER(SEARCH(nume_candidat,#REF!)))</f>
        <v>0</v>
      </c>
      <c r="G211" s="355" t="e">
        <f>LEN(#REF!)-LEN(SUBSTITUTE(#REF!,",",""))+1</f>
        <v>#REF!</v>
      </c>
    </row>
    <row r="212" spans="1:7">
      <c r="A212" s="5" t="s">
        <v>269</v>
      </c>
      <c r="B212" s="383"/>
      <c r="C212" s="217"/>
      <c r="D212" s="74"/>
      <c r="E212" s="16" t="str">
        <f t="shared" si="3"/>
        <v/>
      </c>
      <c r="F212" s="354" t="b">
        <f>IF(nume_candidat="",FALSE,ISNUMBER(SEARCH(nume_candidat,#REF!)))</f>
        <v>0</v>
      </c>
      <c r="G212" s="355" t="e">
        <f>LEN(#REF!)-LEN(SUBSTITUTE(#REF!,",",""))+1</f>
        <v>#REF!</v>
      </c>
    </row>
    <row r="213" spans="1:7">
      <c r="A213" s="5" t="s">
        <v>270</v>
      </c>
      <c r="B213" s="383"/>
      <c r="C213" s="217"/>
      <c r="D213" s="74"/>
      <c r="E213" s="16" t="str">
        <f t="shared" si="3"/>
        <v/>
      </c>
      <c r="F213" s="354" t="b">
        <f>IF(nume_candidat="",FALSE,ISNUMBER(SEARCH(nume_candidat,#REF!)))</f>
        <v>0</v>
      </c>
      <c r="G213" s="355" t="e">
        <f>LEN(#REF!)-LEN(SUBSTITUTE(#REF!,",",""))+1</f>
        <v>#REF!</v>
      </c>
    </row>
    <row r="214" spans="1:7">
      <c r="A214" s="5" t="s">
        <v>271</v>
      </c>
      <c r="B214" s="383"/>
      <c r="C214" s="217"/>
      <c r="D214" s="74"/>
      <c r="E214" s="16" t="str">
        <f t="shared" si="3"/>
        <v/>
      </c>
      <c r="F214" s="354" t="b">
        <f>IF(nume_candidat="",FALSE,ISNUMBER(SEARCH(nume_candidat,#REF!)))</f>
        <v>0</v>
      </c>
      <c r="G214" s="355" t="e">
        <f>LEN(#REF!)-LEN(SUBSTITUTE(#REF!,",",""))+1</f>
        <v>#REF!</v>
      </c>
    </row>
    <row r="215" spans="1:7">
      <c r="A215" s="5" t="s">
        <v>272</v>
      </c>
      <c r="B215" s="383"/>
      <c r="C215" s="217"/>
      <c r="D215" s="74"/>
      <c r="E215" s="16" t="str">
        <f t="shared" si="3"/>
        <v/>
      </c>
      <c r="F215" s="354" t="b">
        <f>IF(nume_candidat="",FALSE,ISNUMBER(SEARCH(nume_candidat,#REF!)))</f>
        <v>0</v>
      </c>
      <c r="G215" s="355" t="e">
        <f>LEN(#REF!)-LEN(SUBSTITUTE(#REF!,",",""))+1</f>
        <v>#REF!</v>
      </c>
    </row>
    <row r="216" spans="1:7">
      <c r="A216" s="5" t="s">
        <v>273</v>
      </c>
      <c r="B216" s="383"/>
      <c r="C216" s="217"/>
      <c r="D216" s="74"/>
      <c r="E216" s="16" t="str">
        <f t="shared" si="3"/>
        <v/>
      </c>
      <c r="F216" s="354" t="b">
        <f>IF(nume_candidat="",FALSE,ISNUMBER(SEARCH(nume_candidat,#REF!)))</f>
        <v>0</v>
      </c>
      <c r="G216" s="355" t="e">
        <f>LEN(#REF!)-LEN(SUBSTITUTE(#REF!,",",""))+1</f>
        <v>#REF!</v>
      </c>
    </row>
    <row r="217" spans="1:7">
      <c r="A217" s="5" t="s">
        <v>274</v>
      </c>
      <c r="B217" s="383"/>
      <c r="C217" s="217"/>
      <c r="D217" s="74"/>
      <c r="E217" s="16" t="str">
        <f t="shared" si="3"/>
        <v/>
      </c>
      <c r="F217" s="354" t="b">
        <f>IF(nume_candidat="",FALSE,ISNUMBER(SEARCH(nume_candidat,#REF!)))</f>
        <v>0</v>
      </c>
      <c r="G217" s="355" t="e">
        <f>LEN(#REF!)-LEN(SUBSTITUTE(#REF!,",",""))+1</f>
        <v>#REF!</v>
      </c>
    </row>
    <row r="218" spans="1:7">
      <c r="A218" s="5" t="s">
        <v>275</v>
      </c>
      <c r="B218" s="383"/>
      <c r="C218" s="217"/>
      <c r="D218" s="74"/>
      <c r="E218" s="16" t="str">
        <f t="shared" si="3"/>
        <v/>
      </c>
      <c r="F218" s="354" t="b">
        <f>IF(nume_candidat="",FALSE,ISNUMBER(SEARCH(nume_candidat,#REF!)))</f>
        <v>0</v>
      </c>
      <c r="G218" s="355" t="e">
        <f>LEN(#REF!)-LEN(SUBSTITUTE(#REF!,",",""))+1</f>
        <v>#REF!</v>
      </c>
    </row>
    <row r="219" spans="1:7">
      <c r="A219" s="5" t="s">
        <v>276</v>
      </c>
      <c r="B219" s="383"/>
      <c r="C219" s="217"/>
      <c r="D219" s="74"/>
      <c r="E219" s="16" t="str">
        <f t="shared" si="3"/>
        <v/>
      </c>
      <c r="F219" s="354" t="b">
        <f>IF(nume_candidat="",FALSE,ISNUMBER(SEARCH(nume_candidat,#REF!)))</f>
        <v>0</v>
      </c>
      <c r="G219" s="355" t="e">
        <f>LEN(#REF!)-LEN(SUBSTITUTE(#REF!,",",""))+1</f>
        <v>#REF!</v>
      </c>
    </row>
    <row r="220" spans="1:7">
      <c r="A220" s="5" t="s">
        <v>277</v>
      </c>
      <c r="B220" s="383"/>
      <c r="C220" s="217"/>
      <c r="D220" s="74"/>
      <c r="E220" s="16" t="str">
        <f t="shared" si="3"/>
        <v/>
      </c>
      <c r="F220" s="354" t="b">
        <f>IF(nume_candidat="",FALSE,ISNUMBER(SEARCH(nume_candidat,#REF!)))</f>
        <v>0</v>
      </c>
      <c r="G220" s="355" t="e">
        <f>LEN(#REF!)-LEN(SUBSTITUTE(#REF!,",",""))+1</f>
        <v>#REF!</v>
      </c>
    </row>
    <row r="221" spans="1:7">
      <c r="A221" s="5" t="s">
        <v>278</v>
      </c>
      <c r="B221" s="383"/>
      <c r="C221" s="217"/>
      <c r="D221" s="74"/>
      <c r="E221" s="16" t="str">
        <f t="shared" si="3"/>
        <v/>
      </c>
      <c r="F221" s="354" t="b">
        <f>IF(nume_candidat="",FALSE,ISNUMBER(SEARCH(nume_candidat,#REF!)))</f>
        <v>0</v>
      </c>
      <c r="G221" s="355" t="e">
        <f>LEN(#REF!)-LEN(SUBSTITUTE(#REF!,",",""))+1</f>
        <v>#REF!</v>
      </c>
    </row>
    <row r="222" spans="1:7">
      <c r="A222" s="5" t="s">
        <v>279</v>
      </c>
      <c r="B222" s="383"/>
      <c r="C222" s="217"/>
      <c r="D222" s="74"/>
      <c r="E222" s="16" t="str">
        <f t="shared" si="3"/>
        <v/>
      </c>
      <c r="F222" s="354" t="b">
        <f>IF(nume_candidat="",FALSE,ISNUMBER(SEARCH(nume_candidat,#REF!)))</f>
        <v>0</v>
      </c>
      <c r="G222" s="355" t="e">
        <f>LEN(#REF!)-LEN(SUBSTITUTE(#REF!,",",""))+1</f>
        <v>#REF!</v>
      </c>
    </row>
    <row r="223" spans="1:7">
      <c r="A223" s="5" t="s">
        <v>280</v>
      </c>
      <c r="B223" s="383"/>
      <c r="C223" s="217"/>
      <c r="D223" s="74"/>
      <c r="E223" s="16" t="str">
        <f t="shared" si="3"/>
        <v/>
      </c>
      <c r="F223" s="354" t="b">
        <f>IF(nume_candidat="",FALSE,ISNUMBER(SEARCH(nume_candidat,#REF!)))</f>
        <v>0</v>
      </c>
      <c r="G223" s="355" t="e">
        <f>LEN(#REF!)-LEN(SUBSTITUTE(#REF!,",",""))+1</f>
        <v>#REF!</v>
      </c>
    </row>
    <row r="224" spans="1:7">
      <c r="A224" s="5" t="s">
        <v>281</v>
      </c>
      <c r="B224" s="383"/>
      <c r="C224" s="217"/>
      <c r="D224" s="74"/>
      <c r="E224" s="16" t="str">
        <f t="shared" si="3"/>
        <v/>
      </c>
      <c r="F224" s="354" t="b">
        <f>IF(nume_candidat="",FALSE,ISNUMBER(SEARCH(nume_candidat,#REF!)))</f>
        <v>0</v>
      </c>
      <c r="G224" s="355" t="e">
        <f>LEN(#REF!)-LEN(SUBSTITUTE(#REF!,",",""))+1</f>
        <v>#REF!</v>
      </c>
    </row>
    <row r="225" spans="1:7">
      <c r="A225" s="5" t="s">
        <v>282</v>
      </c>
      <c r="B225" s="383"/>
      <c r="C225" s="217"/>
      <c r="D225" s="74"/>
      <c r="E225" s="16" t="str">
        <f t="shared" si="3"/>
        <v/>
      </c>
      <c r="F225" s="354" t="b">
        <f>IF(nume_candidat="",FALSE,ISNUMBER(SEARCH(nume_candidat,#REF!)))</f>
        <v>0</v>
      </c>
      <c r="G225" s="355" t="e">
        <f>LEN(#REF!)-LEN(SUBSTITUTE(#REF!,",",""))+1</f>
        <v>#REF!</v>
      </c>
    </row>
    <row r="226" spans="1:7">
      <c r="A226" s="5" t="s">
        <v>283</v>
      </c>
      <c r="B226" s="383"/>
      <c r="C226" s="217"/>
      <c r="D226" s="74"/>
      <c r="E226" s="16" t="str">
        <f t="shared" si="3"/>
        <v/>
      </c>
      <c r="F226" s="354" t="b">
        <f>IF(nume_candidat="",FALSE,ISNUMBER(SEARCH(nume_candidat,#REF!)))</f>
        <v>0</v>
      </c>
      <c r="G226" s="355" t="e">
        <f>LEN(#REF!)-LEN(SUBSTITUTE(#REF!,",",""))+1</f>
        <v>#REF!</v>
      </c>
    </row>
    <row r="227" spans="1:7">
      <c r="A227" s="5" t="s">
        <v>284</v>
      </c>
      <c r="B227" s="383"/>
      <c r="C227" s="217"/>
      <c r="D227" s="74"/>
      <c r="E227" s="16" t="str">
        <f t="shared" si="3"/>
        <v/>
      </c>
      <c r="F227" s="354" t="b">
        <f>IF(nume_candidat="",FALSE,ISNUMBER(SEARCH(nume_candidat,#REF!)))</f>
        <v>0</v>
      </c>
      <c r="G227" s="355" t="e">
        <f>LEN(#REF!)-LEN(SUBSTITUTE(#REF!,",",""))+1</f>
        <v>#REF!</v>
      </c>
    </row>
    <row r="228" spans="1:7">
      <c r="A228" s="5" t="s">
        <v>285</v>
      </c>
      <c r="B228" s="383"/>
      <c r="C228" s="217"/>
      <c r="D228" s="74"/>
      <c r="E228" s="16" t="str">
        <f t="shared" si="3"/>
        <v/>
      </c>
      <c r="F228" s="354" t="b">
        <f>IF(nume_candidat="",FALSE,ISNUMBER(SEARCH(nume_candidat,#REF!)))</f>
        <v>0</v>
      </c>
      <c r="G228" s="355" t="e">
        <f>LEN(#REF!)-LEN(SUBSTITUTE(#REF!,",",""))+1</f>
        <v>#REF!</v>
      </c>
    </row>
    <row r="229" spans="1:7">
      <c r="A229" s="5" t="s">
        <v>286</v>
      </c>
      <c r="B229" s="383"/>
      <c r="C229" s="217"/>
      <c r="D229" s="74"/>
      <c r="E229" s="16" t="str">
        <f t="shared" si="3"/>
        <v/>
      </c>
      <c r="F229" s="354" t="b">
        <f>IF(nume_candidat="",FALSE,ISNUMBER(SEARCH(nume_candidat,#REF!)))</f>
        <v>0</v>
      </c>
      <c r="G229" s="355" t="e">
        <f>LEN(#REF!)-LEN(SUBSTITUTE(#REF!,",",""))+1</f>
        <v>#REF!</v>
      </c>
    </row>
    <row r="230" spans="1:7">
      <c r="A230" s="5" t="s">
        <v>287</v>
      </c>
      <c r="B230" s="383"/>
      <c r="C230" s="217"/>
      <c r="D230" s="74"/>
      <c r="E230" s="16" t="str">
        <f t="shared" si="3"/>
        <v/>
      </c>
      <c r="F230" s="354" t="b">
        <f>IF(nume_candidat="",FALSE,ISNUMBER(SEARCH(nume_candidat,#REF!)))</f>
        <v>0</v>
      </c>
      <c r="G230" s="355" t="e">
        <f>LEN(#REF!)-LEN(SUBSTITUTE(#REF!,",",""))+1</f>
        <v>#REF!</v>
      </c>
    </row>
    <row r="231" spans="1:7">
      <c r="A231" s="5" t="s">
        <v>288</v>
      </c>
      <c r="B231" s="383"/>
      <c r="C231" s="217"/>
      <c r="D231" s="74"/>
      <c r="E231" s="16" t="str">
        <f t="shared" si="3"/>
        <v/>
      </c>
      <c r="F231" s="354" t="b">
        <f>IF(nume_candidat="",FALSE,ISNUMBER(SEARCH(nume_candidat,#REF!)))</f>
        <v>0</v>
      </c>
      <c r="G231" s="355" t="e">
        <f>LEN(#REF!)-LEN(SUBSTITUTE(#REF!,",",""))+1</f>
        <v>#REF!</v>
      </c>
    </row>
    <row r="232" spans="1:7">
      <c r="A232" s="5" t="s">
        <v>289</v>
      </c>
      <c r="B232" s="383"/>
      <c r="C232" s="217"/>
      <c r="D232" s="74"/>
      <c r="E232" s="16" t="str">
        <f t="shared" si="3"/>
        <v/>
      </c>
      <c r="F232" s="354" t="b">
        <f>IF(nume_candidat="",FALSE,ISNUMBER(SEARCH(nume_candidat,#REF!)))</f>
        <v>0</v>
      </c>
      <c r="G232" s="355" t="e">
        <f>LEN(#REF!)-LEN(SUBSTITUTE(#REF!,",",""))+1</f>
        <v>#REF!</v>
      </c>
    </row>
    <row r="233" spans="1:7">
      <c r="A233" s="5" t="s">
        <v>290</v>
      </c>
      <c r="B233" s="383"/>
      <c r="C233" s="217"/>
      <c r="D233" s="74"/>
      <c r="E233" s="16" t="str">
        <f t="shared" si="3"/>
        <v/>
      </c>
      <c r="F233" s="354" t="b">
        <f>IF(nume_candidat="",FALSE,ISNUMBER(SEARCH(nume_candidat,#REF!)))</f>
        <v>0</v>
      </c>
      <c r="G233" s="355" t="e">
        <f>LEN(#REF!)-LEN(SUBSTITUTE(#REF!,",",""))+1</f>
        <v>#REF!</v>
      </c>
    </row>
    <row r="234" spans="1:7">
      <c r="A234" s="5" t="s">
        <v>291</v>
      </c>
      <c r="B234" s="383"/>
      <c r="C234" s="217"/>
      <c r="D234" s="74"/>
      <c r="E234" s="16" t="str">
        <f t="shared" si="3"/>
        <v/>
      </c>
      <c r="F234" s="354" t="b">
        <f>IF(nume_candidat="",FALSE,ISNUMBER(SEARCH(nume_candidat,#REF!)))</f>
        <v>0</v>
      </c>
      <c r="G234" s="355" t="e">
        <f>LEN(#REF!)-LEN(SUBSTITUTE(#REF!,",",""))+1</f>
        <v>#REF!</v>
      </c>
    </row>
    <row r="235" spans="1:7">
      <c r="A235" s="5" t="s">
        <v>292</v>
      </c>
      <c r="B235" s="383"/>
      <c r="C235" s="217"/>
      <c r="D235" s="74"/>
      <c r="E235" s="16" t="str">
        <f t="shared" si="3"/>
        <v/>
      </c>
      <c r="F235" s="354" t="b">
        <f>IF(nume_candidat="",FALSE,ISNUMBER(SEARCH(nume_candidat,#REF!)))</f>
        <v>0</v>
      </c>
      <c r="G235" s="355" t="e">
        <f>LEN(#REF!)-LEN(SUBSTITUTE(#REF!,",",""))+1</f>
        <v>#REF!</v>
      </c>
    </row>
    <row r="236" spans="1:7">
      <c r="A236" s="5" t="s">
        <v>293</v>
      </c>
      <c r="B236" s="383"/>
      <c r="C236" s="217"/>
      <c r="D236" s="74"/>
      <c r="E236" s="16" t="str">
        <f t="shared" si="3"/>
        <v/>
      </c>
      <c r="F236" s="354" t="b">
        <f>IF(nume_candidat="",FALSE,ISNUMBER(SEARCH(nume_candidat,#REF!)))</f>
        <v>0</v>
      </c>
      <c r="G236" s="355" t="e">
        <f>LEN(#REF!)-LEN(SUBSTITUTE(#REF!,",",""))+1</f>
        <v>#REF!</v>
      </c>
    </row>
    <row r="237" spans="1:7">
      <c r="A237" s="5" t="s">
        <v>294</v>
      </c>
      <c r="B237" s="383"/>
      <c r="C237" s="217"/>
      <c r="D237" s="74"/>
      <c r="E237" s="16" t="str">
        <f t="shared" si="3"/>
        <v/>
      </c>
      <c r="F237" s="354" t="b">
        <f>IF(nume_candidat="",FALSE,ISNUMBER(SEARCH(nume_candidat,#REF!)))</f>
        <v>0</v>
      </c>
      <c r="G237" s="355" t="e">
        <f>LEN(#REF!)-LEN(SUBSTITUTE(#REF!,",",""))+1</f>
        <v>#REF!</v>
      </c>
    </row>
    <row r="238" spans="1:7">
      <c r="A238" s="5" t="s">
        <v>295</v>
      </c>
      <c r="B238" s="383"/>
      <c r="C238" s="217"/>
      <c r="D238" s="74"/>
      <c r="E238" s="16" t="str">
        <f t="shared" si="3"/>
        <v/>
      </c>
      <c r="F238" s="354" t="b">
        <f>IF(nume_candidat="",FALSE,ISNUMBER(SEARCH(nume_candidat,#REF!)))</f>
        <v>0</v>
      </c>
      <c r="G238" s="355" t="e">
        <f>LEN(#REF!)-LEN(SUBSTITUTE(#REF!,",",""))+1</f>
        <v>#REF!</v>
      </c>
    </row>
    <row r="239" spans="1:7">
      <c r="A239" s="5" t="s">
        <v>296</v>
      </c>
      <c r="B239" s="383"/>
      <c r="C239" s="217"/>
      <c r="D239" s="74"/>
      <c r="E239" s="16" t="str">
        <f t="shared" si="3"/>
        <v/>
      </c>
      <c r="F239" s="354" t="b">
        <f>IF(nume_candidat="",FALSE,ISNUMBER(SEARCH(nume_candidat,#REF!)))</f>
        <v>0</v>
      </c>
      <c r="G239" s="355" t="e">
        <f>LEN(#REF!)-LEN(SUBSTITUTE(#REF!,",",""))+1</f>
        <v>#REF!</v>
      </c>
    </row>
    <row r="240" spans="1:7">
      <c r="A240" s="5" t="s">
        <v>297</v>
      </c>
      <c r="B240" s="383"/>
      <c r="C240" s="217"/>
      <c r="D240" s="74"/>
      <c r="E240" s="16" t="str">
        <f t="shared" si="3"/>
        <v/>
      </c>
      <c r="F240" s="354" t="b">
        <f>IF(nume_candidat="",FALSE,ISNUMBER(SEARCH(nume_candidat,#REF!)))</f>
        <v>0</v>
      </c>
      <c r="G240" s="355" t="e">
        <f>LEN(#REF!)-LEN(SUBSTITUTE(#REF!,",",""))+1</f>
        <v>#REF!</v>
      </c>
    </row>
    <row r="241" spans="1:7">
      <c r="A241" s="5" t="s">
        <v>298</v>
      </c>
      <c r="B241" s="383"/>
      <c r="C241" s="217"/>
      <c r="D241" s="74"/>
      <c r="E241" s="16" t="str">
        <f t="shared" si="3"/>
        <v/>
      </c>
      <c r="F241" s="354" t="b">
        <f>IF(nume_candidat="",FALSE,ISNUMBER(SEARCH(nume_candidat,#REF!)))</f>
        <v>0</v>
      </c>
      <c r="G241" s="355" t="e">
        <f>LEN(#REF!)-LEN(SUBSTITUTE(#REF!,",",""))+1</f>
        <v>#REF!</v>
      </c>
    </row>
    <row r="242" spans="1:7">
      <c r="A242" s="5" t="s">
        <v>299</v>
      </c>
      <c r="B242" s="383"/>
      <c r="C242" s="217"/>
      <c r="D242" s="74"/>
      <c r="E242" s="16" t="str">
        <f t="shared" si="3"/>
        <v/>
      </c>
      <c r="F242" s="354" t="b">
        <f>IF(nume_candidat="",FALSE,ISNUMBER(SEARCH(nume_candidat,#REF!)))</f>
        <v>0</v>
      </c>
      <c r="G242" s="355" t="e">
        <f>LEN(#REF!)-LEN(SUBSTITUTE(#REF!,",",""))+1</f>
        <v>#REF!</v>
      </c>
    </row>
    <row r="243" spans="1:7">
      <c r="A243" s="5" t="s">
        <v>300</v>
      </c>
      <c r="B243" s="383"/>
      <c r="C243" s="217"/>
      <c r="D243" s="74"/>
      <c r="E243" s="16" t="str">
        <f t="shared" si="3"/>
        <v/>
      </c>
      <c r="F243" s="354" t="b">
        <f>IF(nume_candidat="",FALSE,ISNUMBER(SEARCH(nume_candidat,#REF!)))</f>
        <v>0</v>
      </c>
      <c r="G243" s="355" t="e">
        <f>LEN(#REF!)-LEN(SUBSTITUTE(#REF!,",",""))+1</f>
        <v>#REF!</v>
      </c>
    </row>
    <row r="244" spans="1:7">
      <c r="A244" s="5" t="s">
        <v>301</v>
      </c>
      <c r="B244" s="383"/>
      <c r="C244" s="217"/>
      <c r="D244" s="74"/>
      <c r="E244" s="16" t="str">
        <f t="shared" si="3"/>
        <v/>
      </c>
      <c r="F244" s="354" t="b">
        <f>IF(nume_candidat="",FALSE,ISNUMBER(SEARCH(nume_candidat,#REF!)))</f>
        <v>0</v>
      </c>
      <c r="G244" s="355" t="e">
        <f>LEN(#REF!)-LEN(SUBSTITUTE(#REF!,",",""))+1</f>
        <v>#REF!</v>
      </c>
    </row>
    <row r="245" spans="1:7">
      <c r="A245" s="5" t="s">
        <v>302</v>
      </c>
      <c r="B245" s="383"/>
      <c r="C245" s="217"/>
      <c r="D245" s="74"/>
      <c r="E245" s="16" t="str">
        <f t="shared" si="3"/>
        <v/>
      </c>
      <c r="F245" s="354" t="b">
        <f>IF(nume_candidat="",FALSE,ISNUMBER(SEARCH(nume_candidat,#REF!)))</f>
        <v>0</v>
      </c>
      <c r="G245" s="355" t="e">
        <f>LEN(#REF!)-LEN(SUBSTITUTE(#REF!,",",""))+1</f>
        <v>#REF!</v>
      </c>
    </row>
    <row r="246" spans="1:7">
      <c r="A246" s="5" t="s">
        <v>303</v>
      </c>
      <c r="B246" s="383"/>
      <c r="C246" s="217"/>
      <c r="D246" s="74"/>
      <c r="E246" s="16" t="str">
        <f t="shared" si="3"/>
        <v/>
      </c>
      <c r="F246" s="354" t="b">
        <f>IF(nume_candidat="",FALSE,ISNUMBER(SEARCH(nume_candidat,#REF!)))</f>
        <v>0</v>
      </c>
      <c r="G246" s="355" t="e">
        <f>LEN(#REF!)-LEN(SUBSTITUTE(#REF!,",",""))+1</f>
        <v>#REF!</v>
      </c>
    </row>
    <row r="247" spans="1:7">
      <c r="A247" s="5" t="s">
        <v>304</v>
      </c>
      <c r="B247" s="383"/>
      <c r="C247" s="217"/>
      <c r="D247" s="74"/>
      <c r="E247" s="16" t="str">
        <f t="shared" si="3"/>
        <v/>
      </c>
      <c r="F247" s="354" t="b">
        <f>IF(nume_candidat="",FALSE,ISNUMBER(SEARCH(nume_candidat,#REF!)))</f>
        <v>0</v>
      </c>
      <c r="G247" s="355" t="e">
        <f>LEN(#REF!)-LEN(SUBSTITUTE(#REF!,",",""))+1</f>
        <v>#REF!</v>
      </c>
    </row>
    <row r="248" spans="1:7">
      <c r="A248" s="5" t="s">
        <v>305</v>
      </c>
      <c r="B248" s="383"/>
      <c r="C248" s="217"/>
      <c r="D248" s="74"/>
      <c r="E248" s="16" t="str">
        <f t="shared" si="3"/>
        <v/>
      </c>
      <c r="F248" s="354" t="b">
        <f>IF(nume_candidat="",FALSE,ISNUMBER(SEARCH(nume_candidat,#REF!)))</f>
        <v>0</v>
      </c>
      <c r="G248" s="355" t="e">
        <f>LEN(#REF!)-LEN(SUBSTITUTE(#REF!,",",""))+1</f>
        <v>#REF!</v>
      </c>
    </row>
    <row r="249" spans="1:7">
      <c r="A249" s="5" t="s">
        <v>306</v>
      </c>
      <c r="B249" s="383"/>
      <c r="C249" s="217"/>
      <c r="D249" s="74"/>
      <c r="E249" s="16" t="str">
        <f t="shared" si="3"/>
        <v/>
      </c>
      <c r="F249" s="354" t="b">
        <f>IF(nume_candidat="",FALSE,ISNUMBER(SEARCH(nume_candidat,#REF!)))</f>
        <v>0</v>
      </c>
      <c r="G249" s="355" t="e">
        <f>LEN(#REF!)-LEN(SUBSTITUTE(#REF!,",",""))+1</f>
        <v>#REF!</v>
      </c>
    </row>
    <row r="250" spans="1:7">
      <c r="A250" s="5" t="s">
        <v>307</v>
      </c>
      <c r="B250" s="383"/>
      <c r="C250" s="217"/>
      <c r="D250" s="74"/>
      <c r="E250" s="16" t="str">
        <f t="shared" si="3"/>
        <v/>
      </c>
      <c r="F250" s="354" t="b">
        <f>IF(nume_candidat="",FALSE,ISNUMBER(SEARCH(nume_candidat,#REF!)))</f>
        <v>0</v>
      </c>
      <c r="G250" s="355" t="e">
        <f>LEN(#REF!)-LEN(SUBSTITUTE(#REF!,",",""))+1</f>
        <v>#REF!</v>
      </c>
    </row>
    <row r="251" spans="1:7">
      <c r="A251" s="5" t="s">
        <v>308</v>
      </c>
      <c r="B251" s="383"/>
      <c r="C251" s="217"/>
      <c r="D251" s="74"/>
      <c r="E251" s="16" t="str">
        <f t="shared" si="3"/>
        <v/>
      </c>
      <c r="F251" s="354" t="b">
        <f>IF(nume_candidat="",FALSE,ISNUMBER(SEARCH(nume_candidat,#REF!)))</f>
        <v>0</v>
      </c>
      <c r="G251" s="355" t="e">
        <f>LEN(#REF!)-LEN(SUBSTITUTE(#REF!,",",""))+1</f>
        <v>#REF!</v>
      </c>
    </row>
    <row r="252" spans="1:7">
      <c r="A252" s="5" t="s">
        <v>309</v>
      </c>
      <c r="B252" s="383"/>
      <c r="C252" s="217"/>
      <c r="D252" s="74"/>
      <c r="E252" s="16" t="str">
        <f t="shared" si="3"/>
        <v/>
      </c>
      <c r="F252" s="354" t="b">
        <f>IF(nume_candidat="",FALSE,ISNUMBER(SEARCH(nume_candidat,#REF!)))</f>
        <v>0</v>
      </c>
      <c r="G252" s="355" t="e">
        <f>LEN(#REF!)-LEN(SUBSTITUTE(#REF!,",",""))+1</f>
        <v>#REF!</v>
      </c>
    </row>
    <row r="253" spans="1:7">
      <c r="A253" s="5" t="s">
        <v>310</v>
      </c>
      <c r="B253" s="383"/>
      <c r="C253" s="217"/>
      <c r="D253" s="74"/>
      <c r="E253" s="16" t="str">
        <f t="shared" si="3"/>
        <v/>
      </c>
      <c r="F253" s="354" t="b">
        <f>IF(nume_candidat="",FALSE,ISNUMBER(SEARCH(nume_candidat,#REF!)))</f>
        <v>0</v>
      </c>
      <c r="G253" s="355" t="e">
        <f>LEN(#REF!)-LEN(SUBSTITUTE(#REF!,",",""))+1</f>
        <v>#REF!</v>
      </c>
    </row>
    <row r="254" spans="1:7">
      <c r="A254" s="5" t="s">
        <v>311</v>
      </c>
      <c r="B254" s="383"/>
      <c r="C254" s="217"/>
      <c r="D254" s="74"/>
      <c r="E254" s="16" t="str">
        <f t="shared" si="3"/>
        <v/>
      </c>
      <c r="F254" s="354" t="b">
        <f>IF(nume_candidat="",FALSE,ISNUMBER(SEARCH(nume_candidat,#REF!)))</f>
        <v>0</v>
      </c>
      <c r="G254" s="355" t="e">
        <f>LEN(#REF!)-LEN(SUBSTITUTE(#REF!,",",""))+1</f>
        <v>#REF!</v>
      </c>
    </row>
    <row r="255" spans="1:7">
      <c r="A255" s="5" t="s">
        <v>312</v>
      </c>
      <c r="B255" s="383"/>
      <c r="C255" s="217"/>
      <c r="D255" s="74"/>
      <c r="E255" s="16" t="str">
        <f t="shared" si="3"/>
        <v/>
      </c>
      <c r="F255" s="354" t="b">
        <f>IF(nume_candidat="",FALSE,ISNUMBER(SEARCH(nume_candidat,#REF!)))</f>
        <v>0</v>
      </c>
      <c r="G255" s="355" t="e">
        <f>LEN(#REF!)-LEN(SUBSTITUTE(#REF!,",",""))+1</f>
        <v>#REF!</v>
      </c>
    </row>
    <row r="256" spans="1:7">
      <c r="A256" s="5" t="s">
        <v>313</v>
      </c>
      <c r="B256" s="383"/>
      <c r="C256" s="217"/>
      <c r="D256" s="74"/>
      <c r="E256" s="16" t="str">
        <f t="shared" si="3"/>
        <v/>
      </c>
      <c r="F256" s="354" t="b">
        <f>IF(nume_candidat="",FALSE,ISNUMBER(SEARCH(nume_candidat,#REF!)))</f>
        <v>0</v>
      </c>
      <c r="G256" s="355" t="e">
        <f>LEN(#REF!)-LEN(SUBSTITUTE(#REF!,",",""))+1</f>
        <v>#REF!</v>
      </c>
    </row>
    <row r="257" spans="1:7">
      <c r="A257" s="5" t="s">
        <v>314</v>
      </c>
      <c r="B257" s="383"/>
      <c r="C257" s="217"/>
      <c r="D257" s="74"/>
      <c r="E257" s="16" t="str">
        <f t="shared" si="3"/>
        <v/>
      </c>
      <c r="F257" s="354" t="b">
        <f>IF(nume_candidat="",FALSE,ISNUMBER(SEARCH(nume_candidat,#REF!)))</f>
        <v>0</v>
      </c>
      <c r="G257" s="355" t="e">
        <f>LEN(#REF!)-LEN(SUBSTITUTE(#REF!,",",""))+1</f>
        <v>#REF!</v>
      </c>
    </row>
    <row r="258" spans="1:7">
      <c r="A258" s="5" t="s">
        <v>315</v>
      </c>
      <c r="B258" s="383"/>
      <c r="C258" s="217"/>
      <c r="D258" s="74"/>
      <c r="E258" s="16" t="str">
        <f t="shared" si="3"/>
        <v/>
      </c>
      <c r="F258" s="354" t="b">
        <f>IF(nume_candidat="",FALSE,ISNUMBER(SEARCH(nume_candidat,#REF!)))</f>
        <v>0</v>
      </c>
      <c r="G258" s="355" t="e">
        <f>LEN(#REF!)-LEN(SUBSTITUTE(#REF!,",",""))+1</f>
        <v>#REF!</v>
      </c>
    </row>
    <row r="259" spans="1:7">
      <c r="A259" s="5" t="s">
        <v>316</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E9" sqref="E9"/>
    </sheetView>
  </sheetViews>
  <sheetFormatPr defaultColWidth="9.109375" defaultRowHeight="15.6"/>
  <cols>
    <col min="1" max="1" width="5.6640625" style="64" customWidth="1"/>
    <col min="2" max="2" width="50.109375" style="316" customWidth="1"/>
    <col min="3" max="3" width="12.6640625" style="290"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C1" s="62"/>
      <c r="D1" s="61"/>
      <c r="E1" s="61"/>
      <c r="F1" s="62"/>
    </row>
    <row r="2" spans="1:7" s="60" customFormat="1">
      <c r="A2" s="586" t="s">
        <v>450</v>
      </c>
      <c r="B2" s="586"/>
      <c r="C2" s="62"/>
      <c r="D2" s="61"/>
      <c r="E2" s="61"/>
      <c r="F2" s="62"/>
    </row>
    <row r="3" spans="1:7">
      <c r="A3" s="587" t="s">
        <v>936</v>
      </c>
      <c r="B3" s="587"/>
      <c r="C3" s="587"/>
      <c r="D3" s="587"/>
      <c r="E3" s="587"/>
      <c r="F3" s="64"/>
    </row>
    <row r="4" spans="1:7" ht="43.5" customHeight="1">
      <c r="A4" s="536" t="s">
        <v>978</v>
      </c>
      <c r="B4" s="536"/>
      <c r="C4" s="536"/>
      <c r="D4" s="536"/>
      <c r="E4" s="536"/>
      <c r="F4" s="291"/>
    </row>
    <row r="6" spans="1:7" s="60" customFormat="1" ht="13.5" customHeight="1">
      <c r="A6" s="64"/>
      <c r="B6" s="316"/>
      <c r="C6" s="154"/>
      <c r="D6" s="64"/>
      <c r="E6" s="347" t="str">
        <f>CONCATENATE(functie," ",nume_candidat)</f>
        <v>Asistent Popescu Ion</v>
      </c>
      <c r="F6" s="71"/>
    </row>
    <row r="7" spans="1:7" ht="15" customHeight="1">
      <c r="A7" s="527" t="s">
        <v>338</v>
      </c>
      <c r="B7" s="527" t="s">
        <v>1078</v>
      </c>
      <c r="C7" s="527" t="s">
        <v>2</v>
      </c>
      <c r="D7" s="527" t="s">
        <v>460</v>
      </c>
      <c r="E7" s="528" t="s">
        <v>544</v>
      </c>
      <c r="F7" s="534" t="s">
        <v>541</v>
      </c>
    </row>
    <row r="8" spans="1:7" ht="54" customHeight="1">
      <c r="A8" s="527"/>
      <c r="B8" s="527"/>
      <c r="C8" s="527"/>
      <c r="D8" s="527"/>
      <c r="E8" s="529"/>
      <c r="F8" s="534"/>
      <c r="G8" s="64" t="s">
        <v>461</v>
      </c>
    </row>
    <row r="9" spans="1:7">
      <c r="A9" s="88"/>
      <c r="B9" s="65"/>
      <c r="C9" s="162"/>
      <c r="D9" s="74"/>
      <c r="E9" s="148">
        <f>SUMIF(E10:E1010,"&gt;0")</f>
        <v>25</v>
      </c>
      <c r="F9" s="298"/>
    </row>
    <row r="10" spans="1:7">
      <c r="A10" s="5" t="s">
        <v>40</v>
      </c>
      <c r="B10" s="6" t="s">
        <v>975</v>
      </c>
      <c r="C10" s="217">
        <v>2016</v>
      </c>
      <c r="D10" s="74" t="s">
        <v>476</v>
      </c>
      <c r="E10" s="16">
        <f t="shared" ref="E10:E73" si="0">IF(OR($B10="",$C10="",$C10&lt;an_initial,$C10&gt;an_final,),"",
(50*(D10="premiu")+25*(D10="nominalizare"))
)</f>
        <v>25</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63</v>
      </c>
      <c r="B14" s="380"/>
      <c r="C14" s="218"/>
      <c r="D14" s="74"/>
      <c r="E14" s="16" t="str">
        <f t="shared" si="0"/>
        <v/>
      </c>
      <c r="F14" s="354" t="b">
        <f>IF(nume_candidat="",FALSE,ISNUMBER(SEARCH(nume_candidat,#REF!)))</f>
        <v>0</v>
      </c>
      <c r="G14" s="355" t="e">
        <f>LEN(#REF!)-LEN(SUBSTITUTE(#REF!,",",""))+1</f>
        <v>#REF!</v>
      </c>
    </row>
    <row r="15" spans="1:7">
      <c r="A15" s="5" t="s">
        <v>64</v>
      </c>
      <c r="B15" s="380"/>
      <c r="C15" s="218"/>
      <c r="D15" s="74"/>
      <c r="E15" s="16" t="str">
        <f t="shared" si="0"/>
        <v/>
      </c>
      <c r="F15" s="354" t="b">
        <f>IF(nume_candidat="",FALSE,ISNUMBER(SEARCH(nume_candidat,#REF!)))</f>
        <v>0</v>
      </c>
      <c r="G15" s="355" t="e">
        <f>LEN(#REF!)-LEN(SUBSTITUTE(#REF!,",",""))+1</f>
        <v>#REF!</v>
      </c>
    </row>
    <row r="16" spans="1:7">
      <c r="A16" s="5" t="s">
        <v>65</v>
      </c>
      <c r="B16" s="6"/>
      <c r="C16" s="217"/>
      <c r="D16" s="74"/>
      <c r="E16" s="16" t="str">
        <f t="shared" si="0"/>
        <v/>
      </c>
      <c r="F16" s="354" t="b">
        <f>IF(nume_candidat="",FALSE,ISNUMBER(SEARCH(nume_candidat,#REF!)))</f>
        <v>0</v>
      </c>
      <c r="G16" s="355" t="e">
        <f>LEN(#REF!)-LEN(SUBSTITUTE(#REF!,",",""))+1</f>
        <v>#REF!</v>
      </c>
    </row>
    <row r="17" spans="1:7">
      <c r="A17" s="5" t="s">
        <v>66</v>
      </c>
      <c r="B17" s="380"/>
      <c r="C17" s="218"/>
      <c r="D17" s="74"/>
      <c r="E17" s="16" t="str">
        <f t="shared" si="0"/>
        <v/>
      </c>
      <c r="F17" s="354" t="b">
        <f>IF(nume_candidat="",FALSE,ISNUMBER(SEARCH(nume_candidat,#REF!)))</f>
        <v>0</v>
      </c>
      <c r="G17" s="355" t="e">
        <f>LEN(#REF!)-LEN(SUBSTITUTE(#REF!,",",""))+1</f>
        <v>#REF!</v>
      </c>
    </row>
    <row r="18" spans="1:7">
      <c r="A18" s="5" t="s">
        <v>67</v>
      </c>
      <c r="B18" s="380"/>
      <c r="C18" s="218"/>
      <c r="D18" s="74"/>
      <c r="E18" s="16" t="str">
        <f t="shared" si="0"/>
        <v/>
      </c>
      <c r="F18" s="354" t="b">
        <f>IF(nume_candidat="",FALSE,ISNUMBER(SEARCH(nume_candidat,#REF!)))</f>
        <v>0</v>
      </c>
      <c r="G18" s="355" t="e">
        <f>LEN(#REF!)-LEN(SUBSTITUTE(#REF!,",",""))+1</f>
        <v>#REF!</v>
      </c>
    </row>
    <row r="19" spans="1:7">
      <c r="A19" s="5" t="s">
        <v>68</v>
      </c>
      <c r="B19" s="6"/>
      <c r="C19" s="218"/>
      <c r="D19" s="74"/>
      <c r="E19" s="16" t="str">
        <f t="shared" si="0"/>
        <v/>
      </c>
      <c r="F19" s="354" t="b">
        <f>IF(nume_candidat="",FALSE,ISNUMBER(SEARCH(nume_candidat,#REF!)))</f>
        <v>0</v>
      </c>
      <c r="G19" s="355" t="e">
        <f>LEN(#REF!)-LEN(SUBSTITUTE(#REF!,",",""))+1</f>
        <v>#REF!</v>
      </c>
    </row>
    <row r="20" spans="1:7">
      <c r="A20" s="5" t="s">
        <v>69</v>
      </c>
      <c r="B20" s="6"/>
      <c r="C20" s="218"/>
      <c r="D20" s="74"/>
      <c r="E20" s="16" t="str">
        <f t="shared" si="0"/>
        <v/>
      </c>
      <c r="F20" s="354" t="b">
        <f>IF(nume_candidat="",FALSE,ISNUMBER(SEARCH(nume_candidat,#REF!)))</f>
        <v>0</v>
      </c>
      <c r="G20" s="355" t="e">
        <f>LEN(#REF!)-LEN(SUBSTITUTE(#REF!,",",""))+1</f>
        <v>#REF!</v>
      </c>
    </row>
    <row r="21" spans="1:7">
      <c r="A21" s="5" t="s">
        <v>70</v>
      </c>
      <c r="B21" s="6"/>
      <c r="C21" s="217"/>
      <c r="D21" s="74"/>
      <c r="E21" s="16" t="str">
        <f t="shared" si="0"/>
        <v/>
      </c>
      <c r="F21" s="354" t="b">
        <f>IF(nume_candidat="",FALSE,ISNUMBER(SEARCH(nume_candidat,#REF!)))</f>
        <v>0</v>
      </c>
      <c r="G21" s="355" t="e">
        <f>LEN(#REF!)-LEN(SUBSTITUTE(#REF!,",",""))+1</f>
        <v>#REF!</v>
      </c>
    </row>
    <row r="22" spans="1:7">
      <c r="A22" s="5" t="s">
        <v>71</v>
      </c>
      <c r="B22" s="6"/>
      <c r="C22" s="217"/>
      <c r="D22" s="74"/>
      <c r="E22" s="16" t="str">
        <f t="shared" si="0"/>
        <v/>
      </c>
      <c r="F22" s="354" t="b">
        <f>IF(nume_candidat="",FALSE,ISNUMBER(SEARCH(nume_candidat,#REF!)))</f>
        <v>0</v>
      </c>
      <c r="G22" s="355" t="e">
        <f>LEN(#REF!)-LEN(SUBSTITUTE(#REF!,",",""))+1</f>
        <v>#REF!</v>
      </c>
    </row>
    <row r="23" spans="1:7">
      <c r="A23" s="5" t="s">
        <v>72</v>
      </c>
      <c r="B23" s="6"/>
      <c r="C23" s="217"/>
      <c r="D23" s="74"/>
      <c r="E23" s="16" t="str">
        <f t="shared" si="0"/>
        <v/>
      </c>
      <c r="F23" s="354" t="b">
        <f>IF(nume_candidat="",FALSE,ISNUMBER(SEARCH(nume_candidat,#REF!)))</f>
        <v>0</v>
      </c>
      <c r="G23" s="355" t="e">
        <f>LEN(#REF!)-LEN(SUBSTITUTE(#REF!,",",""))+1</f>
        <v>#REF!</v>
      </c>
    </row>
    <row r="24" spans="1:7">
      <c r="A24" s="5" t="s">
        <v>73</v>
      </c>
      <c r="B24" s="6"/>
      <c r="C24" s="217"/>
      <c r="D24" s="74"/>
      <c r="E24" s="16" t="str">
        <f t="shared" si="0"/>
        <v/>
      </c>
      <c r="F24" s="354" t="b">
        <f>IF(nume_candidat="",FALSE,ISNUMBER(SEARCH(nume_candidat,#REF!)))</f>
        <v>0</v>
      </c>
      <c r="G24" s="355" t="e">
        <f>LEN(#REF!)-LEN(SUBSTITUTE(#REF!,",",""))+1</f>
        <v>#REF!</v>
      </c>
    </row>
    <row r="25" spans="1:7">
      <c r="A25" s="5" t="s">
        <v>74</v>
      </c>
      <c r="B25" s="6"/>
      <c r="C25" s="217"/>
      <c r="D25" s="74"/>
      <c r="E25" s="16" t="str">
        <f t="shared" si="0"/>
        <v/>
      </c>
      <c r="F25" s="354" t="b">
        <f>IF(nume_candidat="",FALSE,ISNUMBER(SEARCH(nume_candidat,#REF!)))</f>
        <v>0</v>
      </c>
      <c r="G25" s="355" t="e">
        <f>LEN(#REF!)-LEN(SUBSTITUTE(#REF!,",",""))+1</f>
        <v>#REF!</v>
      </c>
    </row>
    <row r="26" spans="1:7">
      <c r="A26" s="5" t="s">
        <v>75</v>
      </c>
      <c r="B26" s="6"/>
      <c r="C26" s="217"/>
      <c r="D26" s="74"/>
      <c r="E26" s="16" t="str">
        <f t="shared" si="0"/>
        <v/>
      </c>
      <c r="F26" s="354" t="b">
        <f>IF(nume_candidat="",FALSE,ISNUMBER(SEARCH(nume_candidat,#REF!)))</f>
        <v>0</v>
      </c>
      <c r="G26" s="355" t="e">
        <f>LEN(#REF!)-LEN(SUBSTITUTE(#REF!,",",""))+1</f>
        <v>#REF!</v>
      </c>
    </row>
    <row r="27" spans="1:7">
      <c r="A27" s="5" t="s">
        <v>76</v>
      </c>
      <c r="B27" s="6"/>
      <c r="C27" s="217"/>
      <c r="D27" s="74"/>
      <c r="E27" s="16" t="str">
        <f t="shared" si="0"/>
        <v/>
      </c>
      <c r="F27" s="354" t="b">
        <f>IF(nume_candidat="",FALSE,ISNUMBER(SEARCH(nume_candidat,#REF!)))</f>
        <v>0</v>
      </c>
      <c r="G27" s="355" t="e">
        <f>LEN(#REF!)-LEN(SUBSTITUTE(#REF!,",",""))+1</f>
        <v>#REF!</v>
      </c>
    </row>
    <row r="28" spans="1:7">
      <c r="A28" s="5" t="s">
        <v>77</v>
      </c>
      <c r="B28" s="6"/>
      <c r="C28" s="217"/>
      <c r="D28" s="74"/>
      <c r="E28" s="16" t="str">
        <f t="shared" si="0"/>
        <v/>
      </c>
      <c r="F28" s="354" t="b">
        <f>IF(nume_candidat="",FALSE,ISNUMBER(SEARCH(nume_candidat,#REF!)))</f>
        <v>0</v>
      </c>
      <c r="G28" s="355" t="e">
        <f>LEN(#REF!)-LEN(SUBSTITUTE(#REF!,",",""))+1</f>
        <v>#REF!</v>
      </c>
    </row>
    <row r="29" spans="1:7">
      <c r="A29" s="5" t="s">
        <v>78</v>
      </c>
      <c r="B29" s="6"/>
      <c r="C29" s="217"/>
      <c r="D29" s="74"/>
      <c r="E29" s="16" t="str">
        <f t="shared" si="0"/>
        <v/>
      </c>
      <c r="F29" s="354" t="b">
        <f>IF(nume_candidat="",FALSE,ISNUMBER(SEARCH(nume_candidat,#REF!)))</f>
        <v>0</v>
      </c>
      <c r="G29" s="355" t="e">
        <f>LEN(#REF!)-LEN(SUBSTITUTE(#REF!,",",""))+1</f>
        <v>#REF!</v>
      </c>
    </row>
    <row r="30" spans="1:7">
      <c r="A30" s="5" t="s">
        <v>79</v>
      </c>
      <c r="B30" s="6"/>
      <c r="C30" s="217"/>
      <c r="D30" s="74"/>
      <c r="E30" s="16" t="str">
        <f t="shared" si="0"/>
        <v/>
      </c>
      <c r="F30" s="354" t="b">
        <f>IF(nume_candidat="",FALSE,ISNUMBER(SEARCH(nume_candidat,#REF!)))</f>
        <v>0</v>
      </c>
      <c r="G30" s="355" t="e">
        <f>LEN(#REF!)-LEN(SUBSTITUTE(#REF!,",",""))+1</f>
        <v>#REF!</v>
      </c>
    </row>
    <row r="31" spans="1:7">
      <c r="A31" s="5" t="s">
        <v>80</v>
      </c>
      <c r="B31" s="6"/>
      <c r="C31" s="217"/>
      <c r="D31" s="74"/>
      <c r="E31" s="16" t="str">
        <f t="shared" si="0"/>
        <v/>
      </c>
      <c r="F31" s="354" t="b">
        <f>IF(nume_candidat="",FALSE,ISNUMBER(SEARCH(nume_candidat,#REF!)))</f>
        <v>0</v>
      </c>
      <c r="G31" s="355" t="e">
        <f>LEN(#REF!)-LEN(SUBSTITUTE(#REF!,",",""))+1</f>
        <v>#REF!</v>
      </c>
    </row>
    <row r="32" spans="1:7">
      <c r="A32" s="5" t="s">
        <v>81</v>
      </c>
      <c r="B32" s="6"/>
      <c r="C32" s="217"/>
      <c r="D32" s="74"/>
      <c r="E32" s="16" t="str">
        <f t="shared" si="0"/>
        <v/>
      </c>
      <c r="F32" s="354" t="b">
        <f>IF(nume_candidat="",FALSE,ISNUMBER(SEARCH(nume_candidat,#REF!)))</f>
        <v>0</v>
      </c>
      <c r="G32" s="355" t="e">
        <f>LEN(#REF!)-LEN(SUBSTITUTE(#REF!,",",""))+1</f>
        <v>#REF!</v>
      </c>
    </row>
    <row r="33" spans="1:7">
      <c r="A33" s="5" t="s">
        <v>82</v>
      </c>
      <c r="B33" s="6"/>
      <c r="C33" s="217"/>
      <c r="D33" s="74"/>
      <c r="E33" s="16" t="str">
        <f t="shared" si="0"/>
        <v/>
      </c>
      <c r="F33" s="354" t="b">
        <f>IF(nume_candidat="",FALSE,ISNUMBER(SEARCH(nume_candidat,#REF!)))</f>
        <v>0</v>
      </c>
      <c r="G33" s="355" t="e">
        <f>LEN(#REF!)-LEN(SUBSTITUTE(#REF!,",",""))+1</f>
        <v>#REF!</v>
      </c>
    </row>
    <row r="34" spans="1:7">
      <c r="A34" s="5" t="s">
        <v>83</v>
      </c>
      <c r="B34" s="6"/>
      <c r="C34" s="217"/>
      <c r="D34" s="74"/>
      <c r="E34" s="16" t="str">
        <f t="shared" si="0"/>
        <v/>
      </c>
      <c r="F34" s="354" t="b">
        <f>IF(nume_candidat="",FALSE,ISNUMBER(SEARCH(nume_candidat,#REF!)))</f>
        <v>0</v>
      </c>
      <c r="G34" s="355" t="e">
        <f>LEN(#REF!)-LEN(SUBSTITUTE(#REF!,",",""))+1</f>
        <v>#REF!</v>
      </c>
    </row>
    <row r="35" spans="1:7">
      <c r="A35" s="5" t="s">
        <v>84</v>
      </c>
      <c r="B35" s="6"/>
      <c r="C35" s="217"/>
      <c r="D35" s="74"/>
      <c r="E35" s="16" t="str">
        <f t="shared" si="0"/>
        <v/>
      </c>
      <c r="F35" s="354" t="b">
        <f>IF(nume_candidat="",FALSE,ISNUMBER(SEARCH(nume_candidat,#REF!)))</f>
        <v>0</v>
      </c>
      <c r="G35" s="355" t="e">
        <f>LEN(#REF!)-LEN(SUBSTITUTE(#REF!,",",""))+1</f>
        <v>#REF!</v>
      </c>
    </row>
    <row r="36" spans="1:7">
      <c r="A36" s="5" t="s">
        <v>85</v>
      </c>
      <c r="B36" s="6"/>
      <c r="C36" s="217"/>
      <c r="D36" s="74"/>
      <c r="E36" s="16" t="str">
        <f t="shared" si="0"/>
        <v/>
      </c>
      <c r="F36" s="354" t="b">
        <f>IF(nume_candidat="",FALSE,ISNUMBER(SEARCH(nume_candidat,#REF!)))</f>
        <v>0</v>
      </c>
      <c r="G36" s="355" t="e">
        <f>LEN(#REF!)-LEN(SUBSTITUTE(#REF!,",",""))+1</f>
        <v>#REF!</v>
      </c>
    </row>
    <row r="37" spans="1:7">
      <c r="A37" s="5" t="s">
        <v>86</v>
      </c>
      <c r="B37" s="6"/>
      <c r="C37" s="217"/>
      <c r="D37" s="74"/>
      <c r="E37" s="16" t="str">
        <f t="shared" si="0"/>
        <v/>
      </c>
      <c r="F37" s="354" t="b">
        <f>IF(nume_candidat="",FALSE,ISNUMBER(SEARCH(nume_candidat,#REF!)))</f>
        <v>0</v>
      </c>
      <c r="G37" s="355" t="e">
        <f>LEN(#REF!)-LEN(SUBSTITUTE(#REF!,",",""))+1</f>
        <v>#REF!</v>
      </c>
    </row>
    <row r="38" spans="1:7">
      <c r="A38" s="5" t="s">
        <v>87</v>
      </c>
      <c r="B38" s="6"/>
      <c r="C38" s="217"/>
      <c r="D38" s="74"/>
      <c r="E38" s="16" t="str">
        <f t="shared" si="0"/>
        <v/>
      </c>
      <c r="F38" s="354" t="b">
        <f>IF(nume_candidat="",FALSE,ISNUMBER(SEARCH(nume_candidat,#REF!)))</f>
        <v>0</v>
      </c>
      <c r="G38" s="355" t="e">
        <f>LEN(#REF!)-LEN(SUBSTITUTE(#REF!,",",""))+1</f>
        <v>#REF!</v>
      </c>
    </row>
    <row r="39" spans="1:7">
      <c r="A39" s="5" t="s">
        <v>88</v>
      </c>
      <c r="B39" s="6"/>
      <c r="C39" s="217"/>
      <c r="D39" s="74"/>
      <c r="E39" s="16" t="str">
        <f t="shared" si="0"/>
        <v/>
      </c>
      <c r="F39" s="354" t="b">
        <f>IF(nume_candidat="",FALSE,ISNUMBER(SEARCH(nume_candidat,#REF!)))</f>
        <v>0</v>
      </c>
      <c r="G39" s="355" t="e">
        <f>LEN(#REF!)-LEN(SUBSTITUTE(#REF!,",",""))+1</f>
        <v>#REF!</v>
      </c>
    </row>
    <row r="40" spans="1:7">
      <c r="A40" s="5" t="s">
        <v>96</v>
      </c>
      <c r="B40" s="6"/>
      <c r="C40" s="217"/>
      <c r="D40" s="74"/>
      <c r="E40" s="16" t="str">
        <f t="shared" si="0"/>
        <v/>
      </c>
      <c r="F40" s="354" t="b">
        <f>IF(nume_candidat="",FALSE,ISNUMBER(SEARCH(nume_candidat,#REF!)))</f>
        <v>0</v>
      </c>
      <c r="G40" s="355" t="e">
        <f>LEN(#REF!)-LEN(SUBSTITUTE(#REF!,",",""))+1</f>
        <v>#REF!</v>
      </c>
    </row>
    <row r="41" spans="1:7">
      <c r="A41" s="5" t="s">
        <v>97</v>
      </c>
      <c r="B41" s="6"/>
      <c r="C41" s="217"/>
      <c r="D41" s="74"/>
      <c r="E41" s="16" t="str">
        <f t="shared" si="0"/>
        <v/>
      </c>
      <c r="F41" s="354" t="b">
        <f>IF(nume_candidat="",FALSE,ISNUMBER(SEARCH(nume_candidat,#REF!)))</f>
        <v>0</v>
      </c>
      <c r="G41" s="355" t="e">
        <f>LEN(#REF!)-LEN(SUBSTITUTE(#REF!,",",""))+1</f>
        <v>#REF!</v>
      </c>
    </row>
    <row r="42" spans="1:7">
      <c r="A42" s="5" t="s">
        <v>98</v>
      </c>
      <c r="B42" s="6"/>
      <c r="C42" s="217"/>
      <c r="D42" s="74"/>
      <c r="E42" s="16" t="str">
        <f t="shared" si="0"/>
        <v/>
      </c>
      <c r="F42" s="354" t="b">
        <f>IF(nume_candidat="",FALSE,ISNUMBER(SEARCH(nume_candidat,#REF!)))</f>
        <v>0</v>
      </c>
      <c r="G42" s="355" t="e">
        <f>LEN(#REF!)-LEN(SUBSTITUTE(#REF!,",",""))+1</f>
        <v>#REF!</v>
      </c>
    </row>
    <row r="43" spans="1:7">
      <c r="A43" s="5" t="s">
        <v>99</v>
      </c>
      <c r="B43" s="6"/>
      <c r="C43" s="217"/>
      <c r="D43" s="74"/>
      <c r="E43" s="16" t="str">
        <f t="shared" si="0"/>
        <v/>
      </c>
      <c r="F43" s="354" t="b">
        <f>IF(nume_candidat="",FALSE,ISNUMBER(SEARCH(nume_candidat,#REF!)))</f>
        <v>0</v>
      </c>
      <c r="G43" s="355" t="e">
        <f>LEN(#REF!)-LEN(SUBSTITUTE(#REF!,",",""))+1</f>
        <v>#REF!</v>
      </c>
    </row>
    <row r="44" spans="1:7">
      <c r="A44" s="5" t="s">
        <v>100</v>
      </c>
      <c r="B44" s="6"/>
      <c r="C44" s="217"/>
      <c r="D44" s="74"/>
      <c r="E44" s="16" t="str">
        <f t="shared" si="0"/>
        <v/>
      </c>
      <c r="F44" s="354" t="b">
        <f>IF(nume_candidat="",FALSE,ISNUMBER(SEARCH(nume_candidat,#REF!)))</f>
        <v>0</v>
      </c>
      <c r="G44" s="355" t="e">
        <f>LEN(#REF!)-LEN(SUBSTITUTE(#REF!,",",""))+1</f>
        <v>#REF!</v>
      </c>
    </row>
    <row r="45" spans="1:7">
      <c r="A45" s="5" t="s">
        <v>101</v>
      </c>
      <c r="B45" s="6"/>
      <c r="C45" s="217"/>
      <c r="D45" s="74"/>
      <c r="E45" s="16" t="str">
        <f t="shared" si="0"/>
        <v/>
      </c>
      <c r="F45" s="354" t="b">
        <f>IF(nume_candidat="",FALSE,ISNUMBER(SEARCH(nume_candidat,#REF!)))</f>
        <v>0</v>
      </c>
      <c r="G45" s="355" t="e">
        <f>LEN(#REF!)-LEN(SUBSTITUTE(#REF!,",",""))+1</f>
        <v>#REF!</v>
      </c>
    </row>
    <row r="46" spans="1:7">
      <c r="A46" s="5" t="s">
        <v>103</v>
      </c>
      <c r="B46" s="6"/>
      <c r="C46" s="217"/>
      <c r="D46" s="74"/>
      <c r="E46" s="16" t="str">
        <f t="shared" si="0"/>
        <v/>
      </c>
      <c r="F46" s="354" t="b">
        <f>IF(nume_candidat="",FALSE,ISNUMBER(SEARCH(nume_candidat,#REF!)))</f>
        <v>0</v>
      </c>
      <c r="G46" s="355" t="e">
        <f>LEN(#REF!)-LEN(SUBSTITUTE(#REF!,",",""))+1</f>
        <v>#REF!</v>
      </c>
    </row>
    <row r="47" spans="1:7">
      <c r="A47" s="5" t="s">
        <v>104</v>
      </c>
      <c r="B47" s="6"/>
      <c r="C47" s="217"/>
      <c r="D47" s="74"/>
      <c r="E47" s="16" t="str">
        <f t="shared" si="0"/>
        <v/>
      </c>
      <c r="F47" s="354" t="b">
        <f>IF(nume_candidat="",FALSE,ISNUMBER(SEARCH(nume_candidat,#REF!)))</f>
        <v>0</v>
      </c>
      <c r="G47" s="355" t="e">
        <f>LEN(#REF!)-LEN(SUBSTITUTE(#REF!,",",""))+1</f>
        <v>#REF!</v>
      </c>
    </row>
    <row r="48" spans="1:7">
      <c r="A48" s="5" t="s">
        <v>105</v>
      </c>
      <c r="B48" s="6"/>
      <c r="C48" s="217"/>
      <c r="D48" s="74"/>
      <c r="E48" s="16" t="str">
        <f t="shared" si="0"/>
        <v/>
      </c>
      <c r="F48" s="354" t="b">
        <f>IF(nume_candidat="",FALSE,ISNUMBER(SEARCH(nume_candidat,#REF!)))</f>
        <v>0</v>
      </c>
      <c r="G48" s="355" t="e">
        <f>LEN(#REF!)-LEN(SUBSTITUTE(#REF!,",",""))+1</f>
        <v>#REF!</v>
      </c>
    </row>
    <row r="49" spans="1:7">
      <c r="A49" s="5" t="s">
        <v>106</v>
      </c>
      <c r="B49" s="6"/>
      <c r="C49" s="217"/>
      <c r="D49" s="74"/>
      <c r="E49" s="16" t="str">
        <f t="shared" si="0"/>
        <v/>
      </c>
      <c r="F49" s="354" t="b">
        <f>IF(nume_candidat="",FALSE,ISNUMBER(SEARCH(nume_candidat,#REF!)))</f>
        <v>0</v>
      </c>
      <c r="G49" s="355" t="e">
        <f>LEN(#REF!)-LEN(SUBSTITUTE(#REF!,",",""))+1</f>
        <v>#REF!</v>
      </c>
    </row>
    <row r="50" spans="1:7">
      <c r="A50" s="5" t="s">
        <v>107</v>
      </c>
      <c r="B50" s="6"/>
      <c r="C50" s="217"/>
      <c r="D50" s="74"/>
      <c r="E50" s="16" t="str">
        <f t="shared" si="0"/>
        <v/>
      </c>
      <c r="F50" s="354" t="b">
        <f>IF(nume_candidat="",FALSE,ISNUMBER(SEARCH(nume_candidat,#REF!)))</f>
        <v>0</v>
      </c>
      <c r="G50" s="355" t="e">
        <f>LEN(#REF!)-LEN(SUBSTITUTE(#REF!,",",""))+1</f>
        <v>#REF!</v>
      </c>
    </row>
    <row r="51" spans="1:7">
      <c r="A51" s="5" t="s">
        <v>108</v>
      </c>
      <c r="B51" s="6"/>
      <c r="C51" s="217"/>
      <c r="D51" s="74"/>
      <c r="E51" s="16" t="str">
        <f t="shared" si="0"/>
        <v/>
      </c>
      <c r="F51" s="354" t="b">
        <f>IF(nume_candidat="",FALSE,ISNUMBER(SEARCH(nume_candidat,#REF!)))</f>
        <v>0</v>
      </c>
      <c r="G51" s="355" t="e">
        <f>LEN(#REF!)-LEN(SUBSTITUTE(#REF!,",",""))+1</f>
        <v>#REF!</v>
      </c>
    </row>
    <row r="52" spans="1:7">
      <c r="A52" s="5" t="s">
        <v>109</v>
      </c>
      <c r="B52" s="6"/>
      <c r="C52" s="217"/>
      <c r="D52" s="74"/>
      <c r="E52" s="16" t="str">
        <f t="shared" si="0"/>
        <v/>
      </c>
      <c r="F52" s="354" t="b">
        <f>IF(nume_candidat="",FALSE,ISNUMBER(SEARCH(nume_candidat,#REF!)))</f>
        <v>0</v>
      </c>
      <c r="G52" s="355" t="e">
        <f>LEN(#REF!)-LEN(SUBSTITUTE(#REF!,",",""))+1</f>
        <v>#REF!</v>
      </c>
    </row>
    <row r="53" spans="1:7">
      <c r="A53" s="5" t="s">
        <v>110</v>
      </c>
      <c r="B53" s="6"/>
      <c r="C53" s="217"/>
      <c r="D53" s="74"/>
      <c r="E53" s="16" t="str">
        <f t="shared" si="0"/>
        <v/>
      </c>
      <c r="F53" s="354" t="b">
        <f>IF(nume_candidat="",FALSE,ISNUMBER(SEARCH(nume_candidat,#REF!)))</f>
        <v>0</v>
      </c>
      <c r="G53" s="355" t="e">
        <f>LEN(#REF!)-LEN(SUBSTITUTE(#REF!,",",""))+1</f>
        <v>#REF!</v>
      </c>
    </row>
    <row r="54" spans="1:7">
      <c r="A54" s="5" t="s">
        <v>111</v>
      </c>
      <c r="B54" s="6"/>
      <c r="C54" s="217"/>
      <c r="D54" s="74"/>
      <c r="E54" s="16" t="str">
        <f t="shared" si="0"/>
        <v/>
      </c>
      <c r="F54" s="354" t="b">
        <f>IF(nume_candidat="",FALSE,ISNUMBER(SEARCH(nume_candidat,#REF!)))</f>
        <v>0</v>
      </c>
      <c r="G54" s="355" t="e">
        <f>LEN(#REF!)-LEN(SUBSTITUTE(#REF!,",",""))+1</f>
        <v>#REF!</v>
      </c>
    </row>
    <row r="55" spans="1:7">
      <c r="A55" s="5" t="s">
        <v>112</v>
      </c>
      <c r="B55" s="6"/>
      <c r="C55" s="217"/>
      <c r="D55" s="74"/>
      <c r="E55" s="16" t="str">
        <f t="shared" si="0"/>
        <v/>
      </c>
      <c r="F55" s="354" t="b">
        <f>IF(nume_candidat="",FALSE,ISNUMBER(SEARCH(nume_candidat,#REF!)))</f>
        <v>0</v>
      </c>
      <c r="G55" s="355" t="e">
        <f>LEN(#REF!)-LEN(SUBSTITUTE(#REF!,",",""))+1</f>
        <v>#REF!</v>
      </c>
    </row>
    <row r="56" spans="1:7">
      <c r="A56" s="5" t="s">
        <v>113</v>
      </c>
      <c r="B56" s="6"/>
      <c r="C56" s="217"/>
      <c r="D56" s="74"/>
      <c r="E56" s="16" t="str">
        <f t="shared" si="0"/>
        <v/>
      </c>
      <c r="F56" s="354" t="b">
        <f>IF(nume_candidat="",FALSE,ISNUMBER(SEARCH(nume_candidat,#REF!)))</f>
        <v>0</v>
      </c>
      <c r="G56" s="355" t="e">
        <f>LEN(#REF!)-LEN(SUBSTITUTE(#REF!,",",""))+1</f>
        <v>#REF!</v>
      </c>
    </row>
    <row r="57" spans="1:7">
      <c r="A57" s="5" t="s">
        <v>114</v>
      </c>
      <c r="B57" s="6"/>
      <c r="C57" s="217"/>
      <c r="D57" s="74"/>
      <c r="E57" s="16" t="str">
        <f t="shared" si="0"/>
        <v/>
      </c>
      <c r="F57" s="354" t="b">
        <f>IF(nume_candidat="",FALSE,ISNUMBER(SEARCH(nume_candidat,#REF!)))</f>
        <v>0</v>
      </c>
      <c r="G57" s="355" t="e">
        <f>LEN(#REF!)-LEN(SUBSTITUTE(#REF!,",",""))+1</f>
        <v>#REF!</v>
      </c>
    </row>
    <row r="58" spans="1:7">
      <c r="A58" s="5" t="s">
        <v>115</v>
      </c>
      <c r="B58" s="6"/>
      <c r="C58" s="217"/>
      <c r="D58" s="74"/>
      <c r="E58" s="16" t="str">
        <f t="shared" si="0"/>
        <v/>
      </c>
      <c r="F58" s="354" t="b">
        <f>IF(nume_candidat="",FALSE,ISNUMBER(SEARCH(nume_candidat,#REF!)))</f>
        <v>0</v>
      </c>
      <c r="G58" s="355" t="e">
        <f>LEN(#REF!)-LEN(SUBSTITUTE(#REF!,",",""))+1</f>
        <v>#REF!</v>
      </c>
    </row>
    <row r="59" spans="1:7">
      <c r="A59" s="5" t="s">
        <v>116</v>
      </c>
      <c r="B59" s="6"/>
      <c r="C59" s="217"/>
      <c r="D59" s="74"/>
      <c r="E59" s="16" t="str">
        <f t="shared" si="0"/>
        <v/>
      </c>
      <c r="F59" s="354" t="b">
        <f>IF(nume_candidat="",FALSE,ISNUMBER(SEARCH(nume_candidat,#REF!)))</f>
        <v>0</v>
      </c>
      <c r="G59" s="355" t="e">
        <f>LEN(#REF!)-LEN(SUBSTITUTE(#REF!,",",""))+1</f>
        <v>#REF!</v>
      </c>
    </row>
    <row r="60" spans="1:7">
      <c r="A60" s="5" t="s">
        <v>117</v>
      </c>
      <c r="B60" s="6"/>
      <c r="C60" s="217"/>
      <c r="D60" s="74"/>
      <c r="E60" s="16" t="str">
        <f t="shared" si="0"/>
        <v/>
      </c>
      <c r="F60" s="354" t="b">
        <f>IF(nume_candidat="",FALSE,ISNUMBER(SEARCH(nume_candidat,#REF!)))</f>
        <v>0</v>
      </c>
      <c r="G60" s="355" t="e">
        <f>LEN(#REF!)-LEN(SUBSTITUTE(#REF!,",",""))+1</f>
        <v>#REF!</v>
      </c>
    </row>
    <row r="61" spans="1:7">
      <c r="A61" s="5" t="s">
        <v>118</v>
      </c>
      <c r="B61" s="6"/>
      <c r="C61" s="217"/>
      <c r="D61" s="74"/>
      <c r="E61" s="16" t="str">
        <f t="shared" si="0"/>
        <v/>
      </c>
      <c r="F61" s="354" t="b">
        <f>IF(nume_candidat="",FALSE,ISNUMBER(SEARCH(nume_candidat,#REF!)))</f>
        <v>0</v>
      </c>
      <c r="G61" s="355" t="e">
        <f>LEN(#REF!)-LEN(SUBSTITUTE(#REF!,",",""))+1</f>
        <v>#REF!</v>
      </c>
    </row>
    <row r="62" spans="1:7">
      <c r="A62" s="5" t="s">
        <v>119</v>
      </c>
      <c r="B62" s="6"/>
      <c r="C62" s="217"/>
      <c r="D62" s="74"/>
      <c r="E62" s="16" t="str">
        <f t="shared" si="0"/>
        <v/>
      </c>
      <c r="F62" s="354" t="b">
        <f>IF(nume_candidat="",FALSE,ISNUMBER(SEARCH(nume_candidat,#REF!)))</f>
        <v>0</v>
      </c>
      <c r="G62" s="355" t="e">
        <f>LEN(#REF!)-LEN(SUBSTITUTE(#REF!,",",""))+1</f>
        <v>#REF!</v>
      </c>
    </row>
    <row r="63" spans="1:7">
      <c r="A63" s="5" t="s">
        <v>120</v>
      </c>
      <c r="B63" s="6"/>
      <c r="C63" s="217"/>
      <c r="D63" s="74"/>
      <c r="E63" s="16" t="str">
        <f t="shared" si="0"/>
        <v/>
      </c>
      <c r="F63" s="354" t="b">
        <f>IF(nume_candidat="",FALSE,ISNUMBER(SEARCH(nume_candidat,#REF!)))</f>
        <v>0</v>
      </c>
      <c r="G63" s="355" t="e">
        <f>LEN(#REF!)-LEN(SUBSTITUTE(#REF!,",",""))+1</f>
        <v>#REF!</v>
      </c>
    </row>
    <row r="64" spans="1:7">
      <c r="A64" s="5" t="s">
        <v>121</v>
      </c>
      <c r="B64" s="6"/>
      <c r="C64" s="217"/>
      <c r="D64" s="74"/>
      <c r="E64" s="16" t="str">
        <f t="shared" si="0"/>
        <v/>
      </c>
      <c r="F64" s="354" t="b">
        <f>IF(nume_candidat="",FALSE,ISNUMBER(SEARCH(nume_candidat,#REF!)))</f>
        <v>0</v>
      </c>
      <c r="G64" s="355" t="e">
        <f>LEN(#REF!)-LEN(SUBSTITUTE(#REF!,",",""))+1</f>
        <v>#REF!</v>
      </c>
    </row>
    <row r="65" spans="1:7">
      <c r="A65" s="5" t="s">
        <v>122</v>
      </c>
      <c r="B65" s="6"/>
      <c r="C65" s="217"/>
      <c r="D65" s="74"/>
      <c r="E65" s="16" t="str">
        <f t="shared" si="0"/>
        <v/>
      </c>
      <c r="F65" s="354" t="b">
        <f>IF(nume_candidat="",FALSE,ISNUMBER(SEARCH(nume_candidat,#REF!)))</f>
        <v>0</v>
      </c>
      <c r="G65" s="355" t="e">
        <f>LEN(#REF!)-LEN(SUBSTITUTE(#REF!,",",""))+1</f>
        <v>#REF!</v>
      </c>
    </row>
    <row r="66" spans="1:7">
      <c r="A66" s="5" t="s">
        <v>123</v>
      </c>
      <c r="B66" s="6"/>
      <c r="C66" s="217"/>
      <c r="D66" s="74"/>
      <c r="E66" s="16" t="str">
        <f t="shared" si="0"/>
        <v/>
      </c>
      <c r="F66" s="354" t="b">
        <f>IF(nume_candidat="",FALSE,ISNUMBER(SEARCH(nume_candidat,#REF!)))</f>
        <v>0</v>
      </c>
      <c r="G66" s="355" t="e">
        <f>LEN(#REF!)-LEN(SUBSTITUTE(#REF!,",",""))+1</f>
        <v>#REF!</v>
      </c>
    </row>
    <row r="67" spans="1:7">
      <c r="A67" s="5" t="s">
        <v>124</v>
      </c>
      <c r="B67" s="6"/>
      <c r="C67" s="217"/>
      <c r="D67" s="74"/>
      <c r="E67" s="16" t="str">
        <f t="shared" si="0"/>
        <v/>
      </c>
      <c r="F67" s="354" t="b">
        <f>IF(nume_candidat="",FALSE,ISNUMBER(SEARCH(nume_candidat,#REF!)))</f>
        <v>0</v>
      </c>
      <c r="G67" s="355" t="e">
        <f>LEN(#REF!)-LEN(SUBSTITUTE(#REF!,",",""))+1</f>
        <v>#REF!</v>
      </c>
    </row>
    <row r="68" spans="1:7">
      <c r="A68" s="5" t="s">
        <v>125</v>
      </c>
      <c r="B68" s="6"/>
      <c r="C68" s="217"/>
      <c r="D68" s="74"/>
      <c r="E68" s="16" t="str">
        <f t="shared" si="0"/>
        <v/>
      </c>
      <c r="F68" s="354" t="b">
        <f>IF(nume_candidat="",FALSE,ISNUMBER(SEARCH(nume_candidat,#REF!)))</f>
        <v>0</v>
      </c>
      <c r="G68" s="355" t="e">
        <f>LEN(#REF!)-LEN(SUBSTITUTE(#REF!,",",""))+1</f>
        <v>#REF!</v>
      </c>
    </row>
    <row r="69" spans="1:7">
      <c r="A69" s="5" t="s">
        <v>126</v>
      </c>
      <c r="B69" s="6"/>
      <c r="C69" s="217"/>
      <c r="D69" s="74"/>
      <c r="E69" s="16" t="str">
        <f t="shared" si="0"/>
        <v/>
      </c>
      <c r="F69" s="354" t="b">
        <f>IF(nume_candidat="",FALSE,ISNUMBER(SEARCH(nume_candidat,#REF!)))</f>
        <v>0</v>
      </c>
      <c r="G69" s="355" t="e">
        <f>LEN(#REF!)-LEN(SUBSTITUTE(#REF!,",",""))+1</f>
        <v>#REF!</v>
      </c>
    </row>
    <row r="70" spans="1:7">
      <c r="A70" s="5" t="s">
        <v>127</v>
      </c>
      <c r="B70" s="6"/>
      <c r="C70" s="217"/>
      <c r="D70" s="74"/>
      <c r="E70" s="16" t="str">
        <f t="shared" si="0"/>
        <v/>
      </c>
      <c r="F70" s="354" t="b">
        <f>IF(nume_candidat="",FALSE,ISNUMBER(SEARCH(nume_candidat,#REF!)))</f>
        <v>0</v>
      </c>
      <c r="G70" s="355" t="e">
        <f>LEN(#REF!)-LEN(SUBSTITUTE(#REF!,",",""))+1</f>
        <v>#REF!</v>
      </c>
    </row>
    <row r="71" spans="1:7">
      <c r="A71" s="5" t="s">
        <v>128</v>
      </c>
      <c r="B71" s="6"/>
      <c r="C71" s="217"/>
      <c r="D71" s="74"/>
      <c r="E71" s="16" t="str">
        <f t="shared" si="0"/>
        <v/>
      </c>
      <c r="F71" s="354" t="b">
        <f>IF(nume_candidat="",FALSE,ISNUMBER(SEARCH(nume_candidat,#REF!)))</f>
        <v>0</v>
      </c>
      <c r="G71" s="355" t="e">
        <f>LEN(#REF!)-LEN(SUBSTITUTE(#REF!,",",""))+1</f>
        <v>#REF!</v>
      </c>
    </row>
    <row r="72" spans="1:7">
      <c r="A72" s="5" t="s">
        <v>129</v>
      </c>
      <c r="B72" s="6"/>
      <c r="C72" s="217"/>
      <c r="D72" s="74"/>
      <c r="E72" s="16" t="str">
        <f t="shared" si="0"/>
        <v/>
      </c>
      <c r="F72" s="354" t="b">
        <f>IF(nume_candidat="",FALSE,ISNUMBER(SEARCH(nume_candidat,#REF!)))</f>
        <v>0</v>
      </c>
      <c r="G72" s="355" t="e">
        <f>LEN(#REF!)-LEN(SUBSTITUTE(#REF!,",",""))+1</f>
        <v>#REF!</v>
      </c>
    </row>
    <row r="73" spans="1:7">
      <c r="A73" s="5" t="s">
        <v>130</v>
      </c>
      <c r="B73" s="6"/>
      <c r="C73" s="217"/>
      <c r="D73" s="74"/>
      <c r="E73" s="16" t="str">
        <f t="shared" si="0"/>
        <v/>
      </c>
      <c r="F73" s="354" t="b">
        <f>IF(nume_candidat="",FALSE,ISNUMBER(SEARCH(nume_candidat,#REF!)))</f>
        <v>0</v>
      </c>
      <c r="G73" s="355" t="e">
        <f>LEN(#REF!)-LEN(SUBSTITUTE(#REF!,",",""))+1</f>
        <v>#REF!</v>
      </c>
    </row>
    <row r="74" spans="1:7">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132</v>
      </c>
      <c r="B75" s="6"/>
      <c r="C75" s="217"/>
      <c r="D75" s="74"/>
      <c r="E75" s="16" t="str">
        <f t="shared" si="1"/>
        <v/>
      </c>
      <c r="F75" s="354" t="b">
        <f>IF(nume_candidat="",FALSE,ISNUMBER(SEARCH(nume_candidat,#REF!)))</f>
        <v>0</v>
      </c>
      <c r="G75" s="355" t="e">
        <f>LEN(#REF!)-LEN(SUBSTITUTE(#REF!,",",""))+1</f>
        <v>#REF!</v>
      </c>
    </row>
    <row r="76" spans="1:7">
      <c r="A76" s="5" t="s">
        <v>133</v>
      </c>
      <c r="B76" s="6"/>
      <c r="C76" s="217"/>
      <c r="D76" s="74"/>
      <c r="E76" s="16" t="str">
        <f t="shared" si="1"/>
        <v/>
      </c>
      <c r="F76" s="354" t="b">
        <f>IF(nume_candidat="",FALSE,ISNUMBER(SEARCH(nume_candidat,#REF!)))</f>
        <v>0</v>
      </c>
      <c r="G76" s="355" t="e">
        <f>LEN(#REF!)-LEN(SUBSTITUTE(#REF!,",",""))+1</f>
        <v>#REF!</v>
      </c>
    </row>
    <row r="77" spans="1:7">
      <c r="A77" s="5" t="s">
        <v>134</v>
      </c>
      <c r="B77" s="6"/>
      <c r="C77" s="217"/>
      <c r="D77" s="74"/>
      <c r="E77" s="16" t="str">
        <f t="shared" si="1"/>
        <v/>
      </c>
      <c r="F77" s="354" t="b">
        <f>IF(nume_candidat="",FALSE,ISNUMBER(SEARCH(nume_candidat,#REF!)))</f>
        <v>0</v>
      </c>
      <c r="G77" s="355" t="e">
        <f>LEN(#REF!)-LEN(SUBSTITUTE(#REF!,",",""))+1</f>
        <v>#REF!</v>
      </c>
    </row>
    <row r="78" spans="1:7">
      <c r="A78" s="5" t="s">
        <v>135</v>
      </c>
      <c r="B78" s="6"/>
      <c r="C78" s="217"/>
      <c r="D78" s="74"/>
      <c r="E78" s="16" t="str">
        <f t="shared" si="1"/>
        <v/>
      </c>
      <c r="F78" s="354" t="b">
        <f>IF(nume_candidat="",FALSE,ISNUMBER(SEARCH(nume_candidat,#REF!)))</f>
        <v>0</v>
      </c>
      <c r="G78" s="355" t="e">
        <f>LEN(#REF!)-LEN(SUBSTITUTE(#REF!,",",""))+1</f>
        <v>#REF!</v>
      </c>
    </row>
    <row r="79" spans="1:7">
      <c r="A79" s="5" t="s">
        <v>136</v>
      </c>
      <c r="B79" s="6"/>
      <c r="C79" s="217"/>
      <c r="D79" s="74"/>
      <c r="E79" s="16" t="str">
        <f t="shared" si="1"/>
        <v/>
      </c>
      <c r="F79" s="354" t="b">
        <f>IF(nume_candidat="",FALSE,ISNUMBER(SEARCH(nume_candidat,#REF!)))</f>
        <v>0</v>
      </c>
      <c r="G79" s="355" t="e">
        <f>LEN(#REF!)-LEN(SUBSTITUTE(#REF!,",",""))+1</f>
        <v>#REF!</v>
      </c>
    </row>
    <row r="80" spans="1:7">
      <c r="A80" s="5" t="s">
        <v>137</v>
      </c>
      <c r="B80" s="6"/>
      <c r="C80" s="217"/>
      <c r="D80" s="74"/>
      <c r="E80" s="16" t="str">
        <f t="shared" si="1"/>
        <v/>
      </c>
      <c r="F80" s="354" t="b">
        <f>IF(nume_candidat="",FALSE,ISNUMBER(SEARCH(nume_candidat,#REF!)))</f>
        <v>0</v>
      </c>
      <c r="G80" s="355" t="e">
        <f>LEN(#REF!)-LEN(SUBSTITUTE(#REF!,",",""))+1</f>
        <v>#REF!</v>
      </c>
    </row>
    <row r="81" spans="1:7">
      <c r="A81" s="5" t="s">
        <v>138</v>
      </c>
      <c r="B81" s="6"/>
      <c r="C81" s="217"/>
      <c r="D81" s="74"/>
      <c r="E81" s="16" t="str">
        <f t="shared" si="1"/>
        <v/>
      </c>
      <c r="F81" s="354" t="b">
        <f>IF(nume_candidat="",FALSE,ISNUMBER(SEARCH(nume_candidat,#REF!)))</f>
        <v>0</v>
      </c>
      <c r="G81" s="355" t="e">
        <f>LEN(#REF!)-LEN(SUBSTITUTE(#REF!,",",""))+1</f>
        <v>#REF!</v>
      </c>
    </row>
    <row r="82" spans="1:7">
      <c r="A82" s="5" t="s">
        <v>139</v>
      </c>
      <c r="B82" s="6"/>
      <c r="C82" s="217"/>
      <c r="D82" s="74"/>
      <c r="E82" s="16" t="str">
        <f t="shared" si="1"/>
        <v/>
      </c>
      <c r="F82" s="354" t="b">
        <f>IF(nume_candidat="",FALSE,ISNUMBER(SEARCH(nume_candidat,#REF!)))</f>
        <v>0</v>
      </c>
      <c r="G82" s="355" t="e">
        <f>LEN(#REF!)-LEN(SUBSTITUTE(#REF!,",",""))+1</f>
        <v>#REF!</v>
      </c>
    </row>
    <row r="83" spans="1:7">
      <c r="A83" s="5" t="s">
        <v>140</v>
      </c>
      <c r="B83" s="6"/>
      <c r="C83" s="217"/>
      <c r="D83" s="74"/>
      <c r="E83" s="16" t="str">
        <f t="shared" si="1"/>
        <v/>
      </c>
      <c r="F83" s="354" t="b">
        <f>IF(nume_candidat="",FALSE,ISNUMBER(SEARCH(nume_candidat,#REF!)))</f>
        <v>0</v>
      </c>
      <c r="G83" s="355" t="e">
        <f>LEN(#REF!)-LEN(SUBSTITUTE(#REF!,",",""))+1</f>
        <v>#REF!</v>
      </c>
    </row>
    <row r="84" spans="1:7">
      <c r="A84" s="5" t="s">
        <v>141</v>
      </c>
      <c r="B84" s="6"/>
      <c r="C84" s="217"/>
      <c r="D84" s="74"/>
      <c r="E84" s="16" t="str">
        <f t="shared" si="1"/>
        <v/>
      </c>
      <c r="F84" s="354" t="b">
        <f>IF(nume_candidat="",FALSE,ISNUMBER(SEARCH(nume_candidat,#REF!)))</f>
        <v>0</v>
      </c>
      <c r="G84" s="355" t="e">
        <f>LEN(#REF!)-LEN(SUBSTITUTE(#REF!,",",""))+1</f>
        <v>#REF!</v>
      </c>
    </row>
    <row r="85" spans="1:7">
      <c r="A85" s="5" t="s">
        <v>142</v>
      </c>
      <c r="B85" s="6"/>
      <c r="C85" s="217"/>
      <c r="D85" s="74"/>
      <c r="E85" s="16" t="str">
        <f t="shared" si="1"/>
        <v/>
      </c>
      <c r="F85" s="354" t="b">
        <f>IF(nume_candidat="",FALSE,ISNUMBER(SEARCH(nume_candidat,#REF!)))</f>
        <v>0</v>
      </c>
      <c r="G85" s="355" t="e">
        <f>LEN(#REF!)-LEN(SUBSTITUTE(#REF!,",",""))+1</f>
        <v>#REF!</v>
      </c>
    </row>
    <row r="86" spans="1:7">
      <c r="A86" s="5" t="s">
        <v>143</v>
      </c>
      <c r="B86" s="6"/>
      <c r="C86" s="217"/>
      <c r="D86" s="74"/>
      <c r="E86" s="16" t="str">
        <f t="shared" si="1"/>
        <v/>
      </c>
      <c r="F86" s="354" t="b">
        <f>IF(nume_candidat="",FALSE,ISNUMBER(SEARCH(nume_candidat,#REF!)))</f>
        <v>0</v>
      </c>
      <c r="G86" s="355" t="e">
        <f>LEN(#REF!)-LEN(SUBSTITUTE(#REF!,",",""))+1</f>
        <v>#REF!</v>
      </c>
    </row>
    <row r="87" spans="1:7">
      <c r="A87" s="5" t="s">
        <v>144</v>
      </c>
      <c r="B87" s="6"/>
      <c r="C87" s="217"/>
      <c r="D87" s="74"/>
      <c r="E87" s="16" t="str">
        <f t="shared" si="1"/>
        <v/>
      </c>
      <c r="F87" s="354" t="b">
        <f>IF(nume_candidat="",FALSE,ISNUMBER(SEARCH(nume_candidat,#REF!)))</f>
        <v>0</v>
      </c>
      <c r="G87" s="355" t="e">
        <f>LEN(#REF!)-LEN(SUBSTITUTE(#REF!,",",""))+1</f>
        <v>#REF!</v>
      </c>
    </row>
    <row r="88" spans="1:7">
      <c r="A88" s="5" t="s">
        <v>145</v>
      </c>
      <c r="B88" s="6"/>
      <c r="C88" s="217"/>
      <c r="D88" s="74"/>
      <c r="E88" s="16" t="str">
        <f t="shared" si="1"/>
        <v/>
      </c>
      <c r="F88" s="354" t="b">
        <f>IF(nume_candidat="",FALSE,ISNUMBER(SEARCH(nume_candidat,#REF!)))</f>
        <v>0</v>
      </c>
      <c r="G88" s="355" t="e">
        <f>LEN(#REF!)-LEN(SUBSTITUTE(#REF!,",",""))+1</f>
        <v>#REF!</v>
      </c>
    </row>
    <row r="89" spans="1:7">
      <c r="A89" s="5" t="s">
        <v>146</v>
      </c>
      <c r="B89" s="6"/>
      <c r="C89" s="217"/>
      <c r="D89" s="74"/>
      <c r="E89" s="16" t="str">
        <f t="shared" si="1"/>
        <v/>
      </c>
      <c r="F89" s="354" t="b">
        <f>IF(nume_candidat="",FALSE,ISNUMBER(SEARCH(nume_candidat,#REF!)))</f>
        <v>0</v>
      </c>
      <c r="G89" s="355" t="e">
        <f>LEN(#REF!)-LEN(SUBSTITUTE(#REF!,",",""))+1</f>
        <v>#REF!</v>
      </c>
    </row>
    <row r="90" spans="1:7">
      <c r="A90" s="5" t="s">
        <v>147</v>
      </c>
      <c r="B90" s="6"/>
      <c r="C90" s="217"/>
      <c r="D90" s="74"/>
      <c r="E90" s="16" t="str">
        <f t="shared" si="1"/>
        <v/>
      </c>
      <c r="F90" s="354" t="b">
        <f>IF(nume_candidat="",FALSE,ISNUMBER(SEARCH(nume_candidat,#REF!)))</f>
        <v>0</v>
      </c>
      <c r="G90" s="355" t="e">
        <f>LEN(#REF!)-LEN(SUBSTITUTE(#REF!,",",""))+1</f>
        <v>#REF!</v>
      </c>
    </row>
    <row r="91" spans="1:7">
      <c r="A91" s="5" t="s">
        <v>148</v>
      </c>
      <c r="B91" s="6"/>
      <c r="C91" s="217"/>
      <c r="D91" s="74"/>
      <c r="E91" s="16" t="str">
        <f t="shared" si="1"/>
        <v/>
      </c>
      <c r="F91" s="354" t="b">
        <f>IF(nume_candidat="",FALSE,ISNUMBER(SEARCH(nume_candidat,#REF!)))</f>
        <v>0</v>
      </c>
      <c r="G91" s="355" t="e">
        <f>LEN(#REF!)-LEN(SUBSTITUTE(#REF!,",",""))+1</f>
        <v>#REF!</v>
      </c>
    </row>
    <row r="92" spans="1:7">
      <c r="A92" s="5" t="s">
        <v>149</v>
      </c>
      <c r="B92" s="6"/>
      <c r="C92" s="217"/>
      <c r="D92" s="74"/>
      <c r="E92" s="16" t="str">
        <f t="shared" si="1"/>
        <v/>
      </c>
      <c r="F92" s="354" t="b">
        <f>IF(nume_candidat="",FALSE,ISNUMBER(SEARCH(nume_candidat,#REF!)))</f>
        <v>0</v>
      </c>
      <c r="G92" s="355" t="e">
        <f>LEN(#REF!)-LEN(SUBSTITUTE(#REF!,",",""))+1</f>
        <v>#REF!</v>
      </c>
    </row>
    <row r="93" spans="1:7">
      <c r="A93" s="5" t="s">
        <v>150</v>
      </c>
      <c r="B93" s="6"/>
      <c r="C93" s="217"/>
      <c r="D93" s="74"/>
      <c r="E93" s="16" t="str">
        <f t="shared" si="1"/>
        <v/>
      </c>
      <c r="F93" s="354" t="b">
        <f>IF(nume_candidat="",FALSE,ISNUMBER(SEARCH(nume_candidat,#REF!)))</f>
        <v>0</v>
      </c>
      <c r="G93" s="355" t="e">
        <f>LEN(#REF!)-LEN(SUBSTITUTE(#REF!,",",""))+1</f>
        <v>#REF!</v>
      </c>
    </row>
    <row r="94" spans="1:7">
      <c r="A94" s="5" t="s">
        <v>151</v>
      </c>
      <c r="B94" s="6"/>
      <c r="C94" s="217"/>
      <c r="D94" s="74"/>
      <c r="E94" s="16" t="str">
        <f t="shared" si="1"/>
        <v/>
      </c>
      <c r="F94" s="354" t="b">
        <f>IF(nume_candidat="",FALSE,ISNUMBER(SEARCH(nume_candidat,#REF!)))</f>
        <v>0</v>
      </c>
      <c r="G94" s="355" t="e">
        <f>LEN(#REF!)-LEN(SUBSTITUTE(#REF!,",",""))+1</f>
        <v>#REF!</v>
      </c>
    </row>
    <row r="95" spans="1:7">
      <c r="A95" s="5" t="s">
        <v>152</v>
      </c>
      <c r="B95" s="6"/>
      <c r="C95" s="217"/>
      <c r="D95" s="74"/>
      <c r="E95" s="16" t="str">
        <f t="shared" si="1"/>
        <v/>
      </c>
      <c r="F95" s="354" t="b">
        <f>IF(nume_candidat="",FALSE,ISNUMBER(SEARCH(nume_candidat,#REF!)))</f>
        <v>0</v>
      </c>
      <c r="G95" s="355" t="e">
        <f>LEN(#REF!)-LEN(SUBSTITUTE(#REF!,",",""))+1</f>
        <v>#REF!</v>
      </c>
    </row>
    <row r="96" spans="1:7">
      <c r="A96" s="5" t="s">
        <v>153</v>
      </c>
      <c r="B96" s="6"/>
      <c r="C96" s="217"/>
      <c r="D96" s="74"/>
      <c r="E96" s="16" t="str">
        <f t="shared" si="1"/>
        <v/>
      </c>
      <c r="F96" s="354" t="b">
        <f>IF(nume_candidat="",FALSE,ISNUMBER(SEARCH(nume_candidat,#REF!)))</f>
        <v>0</v>
      </c>
      <c r="G96" s="355" t="e">
        <f>LEN(#REF!)-LEN(SUBSTITUTE(#REF!,",",""))+1</f>
        <v>#REF!</v>
      </c>
    </row>
    <row r="97" spans="1:7">
      <c r="A97" s="5" t="s">
        <v>154</v>
      </c>
      <c r="B97" s="6"/>
      <c r="C97" s="217"/>
      <c r="D97" s="74"/>
      <c r="E97" s="16" t="str">
        <f t="shared" si="1"/>
        <v/>
      </c>
      <c r="F97" s="354" t="b">
        <f>IF(nume_candidat="",FALSE,ISNUMBER(SEARCH(nume_candidat,#REF!)))</f>
        <v>0</v>
      </c>
      <c r="G97" s="355" t="e">
        <f>LEN(#REF!)-LEN(SUBSTITUTE(#REF!,",",""))+1</f>
        <v>#REF!</v>
      </c>
    </row>
    <row r="98" spans="1:7">
      <c r="A98" s="5" t="s">
        <v>155</v>
      </c>
      <c r="B98" s="6"/>
      <c r="C98" s="217"/>
      <c r="D98" s="74"/>
      <c r="E98" s="16" t="str">
        <f t="shared" si="1"/>
        <v/>
      </c>
      <c r="F98" s="354" t="b">
        <f>IF(nume_candidat="",FALSE,ISNUMBER(SEARCH(nume_candidat,#REF!)))</f>
        <v>0</v>
      </c>
      <c r="G98" s="355" t="e">
        <f>LEN(#REF!)-LEN(SUBSTITUTE(#REF!,",",""))+1</f>
        <v>#REF!</v>
      </c>
    </row>
    <row r="99" spans="1:7">
      <c r="A99" s="5" t="s">
        <v>156</v>
      </c>
      <c r="B99" s="6"/>
      <c r="C99" s="217"/>
      <c r="D99" s="74"/>
      <c r="E99" s="16" t="str">
        <f t="shared" si="1"/>
        <v/>
      </c>
      <c r="F99" s="354" t="b">
        <f>IF(nume_candidat="",FALSE,ISNUMBER(SEARCH(nume_candidat,#REF!)))</f>
        <v>0</v>
      </c>
      <c r="G99" s="355" t="e">
        <f>LEN(#REF!)-LEN(SUBSTITUTE(#REF!,",",""))+1</f>
        <v>#REF!</v>
      </c>
    </row>
    <row r="100" spans="1:7">
      <c r="A100" s="5" t="s">
        <v>157</v>
      </c>
      <c r="B100" s="6"/>
      <c r="C100" s="217"/>
      <c r="D100" s="74"/>
      <c r="E100" s="16" t="str">
        <f t="shared" si="1"/>
        <v/>
      </c>
      <c r="F100" s="354" t="b">
        <f>IF(nume_candidat="",FALSE,ISNUMBER(SEARCH(nume_candidat,#REF!)))</f>
        <v>0</v>
      </c>
      <c r="G100" s="355" t="e">
        <f>LEN(#REF!)-LEN(SUBSTITUTE(#REF!,",",""))+1</f>
        <v>#REF!</v>
      </c>
    </row>
    <row r="101" spans="1:7">
      <c r="A101" s="5" t="s">
        <v>158</v>
      </c>
      <c r="B101" s="6"/>
      <c r="C101" s="217"/>
      <c r="D101" s="74"/>
      <c r="E101" s="16" t="str">
        <f t="shared" si="1"/>
        <v/>
      </c>
      <c r="F101" s="354" t="b">
        <f>IF(nume_candidat="",FALSE,ISNUMBER(SEARCH(nume_candidat,#REF!)))</f>
        <v>0</v>
      </c>
      <c r="G101" s="355" t="e">
        <f>LEN(#REF!)-LEN(SUBSTITUTE(#REF!,",",""))+1</f>
        <v>#REF!</v>
      </c>
    </row>
    <row r="102" spans="1:7">
      <c r="A102" s="5" t="s">
        <v>159</v>
      </c>
      <c r="B102" s="6"/>
      <c r="C102" s="217"/>
      <c r="D102" s="74"/>
      <c r="E102" s="16" t="str">
        <f t="shared" si="1"/>
        <v/>
      </c>
      <c r="F102" s="354" t="b">
        <f>IF(nume_candidat="",FALSE,ISNUMBER(SEARCH(nume_candidat,#REF!)))</f>
        <v>0</v>
      </c>
      <c r="G102" s="355" t="e">
        <f>LEN(#REF!)-LEN(SUBSTITUTE(#REF!,",",""))+1</f>
        <v>#REF!</v>
      </c>
    </row>
    <row r="103" spans="1:7">
      <c r="A103" s="5" t="s">
        <v>160</v>
      </c>
      <c r="B103" s="6"/>
      <c r="C103" s="217"/>
      <c r="D103" s="74"/>
      <c r="E103" s="16" t="str">
        <f t="shared" si="1"/>
        <v/>
      </c>
      <c r="F103" s="354" t="b">
        <f>IF(nume_candidat="",FALSE,ISNUMBER(SEARCH(nume_candidat,#REF!)))</f>
        <v>0</v>
      </c>
      <c r="G103" s="355" t="e">
        <f>LEN(#REF!)-LEN(SUBSTITUTE(#REF!,",",""))+1</f>
        <v>#REF!</v>
      </c>
    </row>
    <row r="104" spans="1:7">
      <c r="A104" s="5" t="s">
        <v>161</v>
      </c>
      <c r="B104" s="6"/>
      <c r="C104" s="217"/>
      <c r="D104" s="74"/>
      <c r="E104" s="16" t="str">
        <f t="shared" si="1"/>
        <v/>
      </c>
      <c r="F104" s="354" t="b">
        <f>IF(nume_candidat="",FALSE,ISNUMBER(SEARCH(nume_candidat,#REF!)))</f>
        <v>0</v>
      </c>
      <c r="G104" s="355" t="e">
        <f>LEN(#REF!)-LEN(SUBSTITUTE(#REF!,",",""))+1</f>
        <v>#REF!</v>
      </c>
    </row>
    <row r="105" spans="1:7">
      <c r="A105" s="5" t="s">
        <v>162</v>
      </c>
      <c r="B105" s="6"/>
      <c r="C105" s="217"/>
      <c r="D105" s="74"/>
      <c r="E105" s="16" t="str">
        <f t="shared" si="1"/>
        <v/>
      </c>
      <c r="F105" s="354" t="b">
        <f>IF(nume_candidat="",FALSE,ISNUMBER(SEARCH(nume_candidat,#REF!)))</f>
        <v>0</v>
      </c>
      <c r="G105" s="355" t="e">
        <f>LEN(#REF!)-LEN(SUBSTITUTE(#REF!,",",""))+1</f>
        <v>#REF!</v>
      </c>
    </row>
    <row r="106" spans="1:7">
      <c r="A106" s="5" t="s">
        <v>163</v>
      </c>
      <c r="B106" s="6"/>
      <c r="C106" s="217"/>
      <c r="D106" s="74"/>
      <c r="E106" s="16" t="str">
        <f t="shared" si="1"/>
        <v/>
      </c>
      <c r="F106" s="354" t="b">
        <f>IF(nume_candidat="",FALSE,ISNUMBER(SEARCH(nume_candidat,#REF!)))</f>
        <v>0</v>
      </c>
      <c r="G106" s="355" t="e">
        <f>LEN(#REF!)-LEN(SUBSTITUTE(#REF!,",",""))+1</f>
        <v>#REF!</v>
      </c>
    </row>
    <row r="107" spans="1:7">
      <c r="A107" s="5" t="s">
        <v>164</v>
      </c>
      <c r="B107" s="6"/>
      <c r="C107" s="217"/>
      <c r="D107" s="74"/>
      <c r="E107" s="16" t="str">
        <f t="shared" si="1"/>
        <v/>
      </c>
      <c r="F107" s="354" t="b">
        <f>IF(nume_candidat="",FALSE,ISNUMBER(SEARCH(nume_candidat,#REF!)))</f>
        <v>0</v>
      </c>
      <c r="G107" s="355" t="e">
        <f>LEN(#REF!)-LEN(SUBSTITUTE(#REF!,",",""))+1</f>
        <v>#REF!</v>
      </c>
    </row>
    <row r="108" spans="1:7">
      <c r="A108" s="5" t="s">
        <v>165</v>
      </c>
      <c r="B108" s="6"/>
      <c r="C108" s="217"/>
      <c r="D108" s="74"/>
      <c r="E108" s="16" t="str">
        <f t="shared" si="1"/>
        <v/>
      </c>
      <c r="F108" s="354" t="b">
        <f>IF(nume_candidat="",FALSE,ISNUMBER(SEARCH(nume_candidat,#REF!)))</f>
        <v>0</v>
      </c>
      <c r="G108" s="355" t="e">
        <f>LEN(#REF!)-LEN(SUBSTITUTE(#REF!,",",""))+1</f>
        <v>#REF!</v>
      </c>
    </row>
    <row r="109" spans="1:7">
      <c r="A109" s="5" t="s">
        <v>166</v>
      </c>
      <c r="B109" s="6"/>
      <c r="C109" s="217"/>
      <c r="D109" s="74"/>
      <c r="E109" s="16" t="str">
        <f t="shared" si="1"/>
        <v/>
      </c>
      <c r="F109" s="354" t="b">
        <f>IF(nume_candidat="",FALSE,ISNUMBER(SEARCH(nume_candidat,#REF!)))</f>
        <v>0</v>
      </c>
      <c r="G109" s="355" t="e">
        <f>LEN(#REF!)-LEN(SUBSTITUTE(#REF!,",",""))+1</f>
        <v>#REF!</v>
      </c>
    </row>
    <row r="110" spans="1:7">
      <c r="A110" s="5" t="s">
        <v>167</v>
      </c>
      <c r="B110" s="6"/>
      <c r="C110" s="217"/>
      <c r="D110" s="74"/>
      <c r="E110" s="16" t="str">
        <f t="shared" si="1"/>
        <v/>
      </c>
      <c r="F110" s="354" t="b">
        <f>IF(nume_candidat="",FALSE,ISNUMBER(SEARCH(nume_candidat,#REF!)))</f>
        <v>0</v>
      </c>
      <c r="G110" s="355" t="e">
        <f>LEN(#REF!)-LEN(SUBSTITUTE(#REF!,",",""))+1</f>
        <v>#REF!</v>
      </c>
    </row>
    <row r="111" spans="1:7">
      <c r="A111" s="5" t="s">
        <v>168</v>
      </c>
      <c r="B111" s="6"/>
      <c r="C111" s="217"/>
      <c r="D111" s="74"/>
      <c r="E111" s="16" t="str">
        <f t="shared" si="1"/>
        <v/>
      </c>
      <c r="F111" s="354" t="b">
        <f>IF(nume_candidat="",FALSE,ISNUMBER(SEARCH(nume_candidat,#REF!)))</f>
        <v>0</v>
      </c>
      <c r="G111" s="355" t="e">
        <f>LEN(#REF!)-LEN(SUBSTITUTE(#REF!,",",""))+1</f>
        <v>#REF!</v>
      </c>
    </row>
    <row r="112" spans="1:7">
      <c r="A112" s="5" t="s">
        <v>169</v>
      </c>
      <c r="B112" s="6"/>
      <c r="C112" s="217"/>
      <c r="D112" s="74"/>
      <c r="E112" s="16" t="str">
        <f t="shared" si="1"/>
        <v/>
      </c>
      <c r="F112" s="354" t="b">
        <f>IF(nume_candidat="",FALSE,ISNUMBER(SEARCH(nume_candidat,#REF!)))</f>
        <v>0</v>
      </c>
      <c r="G112" s="355" t="e">
        <f>LEN(#REF!)-LEN(SUBSTITUTE(#REF!,",",""))+1</f>
        <v>#REF!</v>
      </c>
    </row>
    <row r="113" spans="1:7">
      <c r="A113" s="5" t="s">
        <v>170</v>
      </c>
      <c r="B113" s="6"/>
      <c r="C113" s="217"/>
      <c r="D113" s="74"/>
      <c r="E113" s="16" t="str">
        <f t="shared" si="1"/>
        <v/>
      </c>
      <c r="F113" s="354" t="b">
        <f>IF(nume_candidat="",FALSE,ISNUMBER(SEARCH(nume_candidat,#REF!)))</f>
        <v>0</v>
      </c>
      <c r="G113" s="355" t="e">
        <f>LEN(#REF!)-LEN(SUBSTITUTE(#REF!,",",""))+1</f>
        <v>#REF!</v>
      </c>
    </row>
    <row r="114" spans="1:7">
      <c r="A114" s="5" t="s">
        <v>171</v>
      </c>
      <c r="B114" s="6"/>
      <c r="C114" s="217"/>
      <c r="D114" s="74"/>
      <c r="E114" s="16" t="str">
        <f t="shared" si="1"/>
        <v/>
      </c>
      <c r="F114" s="354" t="b">
        <f>IF(nume_candidat="",FALSE,ISNUMBER(SEARCH(nume_candidat,#REF!)))</f>
        <v>0</v>
      </c>
      <c r="G114" s="355" t="e">
        <f>LEN(#REF!)-LEN(SUBSTITUTE(#REF!,",",""))+1</f>
        <v>#REF!</v>
      </c>
    </row>
    <row r="115" spans="1:7">
      <c r="A115" s="5" t="s">
        <v>172</v>
      </c>
      <c r="B115" s="6"/>
      <c r="C115" s="217"/>
      <c r="D115" s="74"/>
      <c r="E115" s="16" t="str">
        <f t="shared" si="1"/>
        <v/>
      </c>
      <c r="F115" s="354" t="b">
        <f>IF(nume_candidat="",FALSE,ISNUMBER(SEARCH(nume_candidat,#REF!)))</f>
        <v>0</v>
      </c>
      <c r="G115" s="355" t="e">
        <f>LEN(#REF!)-LEN(SUBSTITUTE(#REF!,",",""))+1</f>
        <v>#REF!</v>
      </c>
    </row>
    <row r="116" spans="1:7">
      <c r="A116" s="5" t="s">
        <v>173</v>
      </c>
      <c r="B116" s="6"/>
      <c r="C116" s="217"/>
      <c r="D116" s="74"/>
      <c r="E116" s="16" t="str">
        <f t="shared" si="1"/>
        <v/>
      </c>
      <c r="F116" s="354" t="b">
        <f>IF(nume_candidat="",FALSE,ISNUMBER(SEARCH(nume_candidat,#REF!)))</f>
        <v>0</v>
      </c>
      <c r="G116" s="355" t="e">
        <f>LEN(#REF!)-LEN(SUBSTITUTE(#REF!,",",""))+1</f>
        <v>#REF!</v>
      </c>
    </row>
    <row r="117" spans="1:7">
      <c r="A117" s="5" t="s">
        <v>174</v>
      </c>
      <c r="B117" s="6"/>
      <c r="C117" s="217"/>
      <c r="D117" s="74"/>
      <c r="E117" s="16" t="str">
        <f t="shared" si="1"/>
        <v/>
      </c>
      <c r="F117" s="354" t="b">
        <f>IF(nume_candidat="",FALSE,ISNUMBER(SEARCH(nume_candidat,#REF!)))</f>
        <v>0</v>
      </c>
      <c r="G117" s="355" t="e">
        <f>LEN(#REF!)-LEN(SUBSTITUTE(#REF!,",",""))+1</f>
        <v>#REF!</v>
      </c>
    </row>
    <row r="118" spans="1:7">
      <c r="A118" s="5" t="s">
        <v>175</v>
      </c>
      <c r="B118" s="6"/>
      <c r="C118" s="217"/>
      <c r="D118" s="74"/>
      <c r="E118" s="16" t="str">
        <f t="shared" si="1"/>
        <v/>
      </c>
      <c r="F118" s="354" t="b">
        <f>IF(nume_candidat="",FALSE,ISNUMBER(SEARCH(nume_candidat,#REF!)))</f>
        <v>0</v>
      </c>
      <c r="G118" s="355" t="e">
        <f>LEN(#REF!)-LEN(SUBSTITUTE(#REF!,",",""))+1</f>
        <v>#REF!</v>
      </c>
    </row>
    <row r="119" spans="1:7">
      <c r="A119" s="5" t="s">
        <v>176</v>
      </c>
      <c r="B119" s="6"/>
      <c r="C119" s="217"/>
      <c r="D119" s="74"/>
      <c r="E119" s="16" t="str">
        <f t="shared" si="1"/>
        <v/>
      </c>
      <c r="F119" s="354" t="b">
        <f>IF(nume_candidat="",FALSE,ISNUMBER(SEARCH(nume_candidat,#REF!)))</f>
        <v>0</v>
      </c>
      <c r="G119" s="355" t="e">
        <f>LEN(#REF!)-LEN(SUBSTITUTE(#REF!,",",""))+1</f>
        <v>#REF!</v>
      </c>
    </row>
    <row r="120" spans="1:7">
      <c r="A120" s="5" t="s">
        <v>177</v>
      </c>
      <c r="B120" s="6"/>
      <c r="C120" s="217"/>
      <c r="D120" s="74"/>
      <c r="E120" s="16" t="str">
        <f t="shared" si="1"/>
        <v/>
      </c>
      <c r="F120" s="354" t="b">
        <f>IF(nume_candidat="",FALSE,ISNUMBER(SEARCH(nume_candidat,#REF!)))</f>
        <v>0</v>
      </c>
      <c r="G120" s="355" t="e">
        <f>LEN(#REF!)-LEN(SUBSTITUTE(#REF!,",",""))+1</f>
        <v>#REF!</v>
      </c>
    </row>
    <row r="121" spans="1:7">
      <c r="A121" s="5" t="s">
        <v>178</v>
      </c>
      <c r="B121" s="6"/>
      <c r="C121" s="217"/>
      <c r="D121" s="74"/>
      <c r="E121" s="16" t="str">
        <f t="shared" si="1"/>
        <v/>
      </c>
      <c r="F121" s="354" t="b">
        <f>IF(nume_candidat="",FALSE,ISNUMBER(SEARCH(nume_candidat,#REF!)))</f>
        <v>0</v>
      </c>
      <c r="G121" s="355" t="e">
        <f>LEN(#REF!)-LEN(SUBSTITUTE(#REF!,",",""))+1</f>
        <v>#REF!</v>
      </c>
    </row>
    <row r="122" spans="1:7">
      <c r="A122" s="5" t="s">
        <v>179</v>
      </c>
      <c r="B122" s="6"/>
      <c r="C122" s="217"/>
      <c r="D122" s="74"/>
      <c r="E122" s="16" t="str">
        <f t="shared" si="1"/>
        <v/>
      </c>
      <c r="F122" s="354" t="b">
        <f>IF(nume_candidat="",FALSE,ISNUMBER(SEARCH(nume_candidat,#REF!)))</f>
        <v>0</v>
      </c>
      <c r="G122" s="355" t="e">
        <f>LEN(#REF!)-LEN(SUBSTITUTE(#REF!,",",""))+1</f>
        <v>#REF!</v>
      </c>
    </row>
    <row r="123" spans="1:7">
      <c r="A123" s="5" t="s">
        <v>180</v>
      </c>
      <c r="B123" s="6"/>
      <c r="C123" s="217"/>
      <c r="D123" s="74"/>
      <c r="E123" s="16" t="str">
        <f t="shared" si="1"/>
        <v/>
      </c>
      <c r="F123" s="354" t="b">
        <f>IF(nume_candidat="",FALSE,ISNUMBER(SEARCH(nume_candidat,#REF!)))</f>
        <v>0</v>
      </c>
      <c r="G123" s="355" t="e">
        <f>LEN(#REF!)-LEN(SUBSTITUTE(#REF!,",",""))+1</f>
        <v>#REF!</v>
      </c>
    </row>
    <row r="124" spans="1:7">
      <c r="A124" s="5" t="s">
        <v>181</v>
      </c>
      <c r="B124" s="6"/>
      <c r="C124" s="217"/>
      <c r="D124" s="74"/>
      <c r="E124" s="16" t="str">
        <f t="shared" si="1"/>
        <v/>
      </c>
      <c r="F124" s="354" t="b">
        <f>IF(nume_candidat="",FALSE,ISNUMBER(SEARCH(nume_candidat,#REF!)))</f>
        <v>0</v>
      </c>
      <c r="G124" s="355" t="e">
        <f>LEN(#REF!)-LEN(SUBSTITUTE(#REF!,",",""))+1</f>
        <v>#REF!</v>
      </c>
    </row>
    <row r="125" spans="1:7">
      <c r="A125" s="5" t="s">
        <v>182</v>
      </c>
      <c r="B125" s="6"/>
      <c r="C125" s="217"/>
      <c r="D125" s="74"/>
      <c r="E125" s="16" t="str">
        <f t="shared" si="1"/>
        <v/>
      </c>
      <c r="F125" s="354" t="b">
        <f>IF(nume_candidat="",FALSE,ISNUMBER(SEARCH(nume_candidat,#REF!)))</f>
        <v>0</v>
      </c>
      <c r="G125" s="355" t="e">
        <f>LEN(#REF!)-LEN(SUBSTITUTE(#REF!,",",""))+1</f>
        <v>#REF!</v>
      </c>
    </row>
    <row r="126" spans="1:7">
      <c r="A126" s="5" t="s">
        <v>183</v>
      </c>
      <c r="B126" s="6"/>
      <c r="C126" s="217"/>
      <c r="D126" s="74"/>
      <c r="E126" s="16" t="str">
        <f t="shared" si="1"/>
        <v/>
      </c>
      <c r="F126" s="354" t="b">
        <f>IF(nume_candidat="",FALSE,ISNUMBER(SEARCH(nume_candidat,#REF!)))</f>
        <v>0</v>
      </c>
      <c r="G126" s="355" t="e">
        <f>LEN(#REF!)-LEN(SUBSTITUTE(#REF!,",",""))+1</f>
        <v>#REF!</v>
      </c>
    </row>
    <row r="127" spans="1:7">
      <c r="A127" s="5" t="s">
        <v>184</v>
      </c>
      <c r="B127" s="6"/>
      <c r="C127" s="217"/>
      <c r="D127" s="74"/>
      <c r="E127" s="16" t="str">
        <f t="shared" si="1"/>
        <v/>
      </c>
      <c r="F127" s="354" t="b">
        <f>IF(nume_candidat="",FALSE,ISNUMBER(SEARCH(nume_candidat,#REF!)))</f>
        <v>0</v>
      </c>
      <c r="G127" s="355" t="e">
        <f>LEN(#REF!)-LEN(SUBSTITUTE(#REF!,",",""))+1</f>
        <v>#REF!</v>
      </c>
    </row>
    <row r="128" spans="1:7">
      <c r="A128" s="5" t="s">
        <v>185</v>
      </c>
      <c r="B128" s="6"/>
      <c r="C128" s="217"/>
      <c r="D128" s="74"/>
      <c r="E128" s="16" t="str">
        <f t="shared" si="1"/>
        <v/>
      </c>
      <c r="F128" s="354" t="b">
        <f>IF(nume_candidat="",FALSE,ISNUMBER(SEARCH(nume_candidat,#REF!)))</f>
        <v>0</v>
      </c>
      <c r="G128" s="355" t="e">
        <f>LEN(#REF!)-LEN(SUBSTITUTE(#REF!,",",""))+1</f>
        <v>#REF!</v>
      </c>
    </row>
    <row r="129" spans="1:7">
      <c r="A129" s="5" t="s">
        <v>186</v>
      </c>
      <c r="B129" s="6"/>
      <c r="C129" s="217"/>
      <c r="D129" s="74"/>
      <c r="E129" s="16" t="str">
        <f t="shared" si="1"/>
        <v/>
      </c>
      <c r="F129" s="354" t="b">
        <f>IF(nume_candidat="",FALSE,ISNUMBER(SEARCH(nume_candidat,#REF!)))</f>
        <v>0</v>
      </c>
      <c r="G129" s="355" t="e">
        <f>LEN(#REF!)-LEN(SUBSTITUTE(#REF!,",",""))+1</f>
        <v>#REF!</v>
      </c>
    </row>
    <row r="130" spans="1:7">
      <c r="A130" s="5" t="s">
        <v>187</v>
      </c>
      <c r="B130" s="6"/>
      <c r="C130" s="217"/>
      <c r="D130" s="74"/>
      <c r="E130" s="16" t="str">
        <f t="shared" si="1"/>
        <v/>
      </c>
      <c r="F130" s="354" t="b">
        <f>IF(nume_candidat="",FALSE,ISNUMBER(SEARCH(nume_candidat,#REF!)))</f>
        <v>0</v>
      </c>
      <c r="G130" s="355" t="e">
        <f>LEN(#REF!)-LEN(SUBSTITUTE(#REF!,",",""))+1</f>
        <v>#REF!</v>
      </c>
    </row>
    <row r="131" spans="1:7">
      <c r="A131" s="5" t="s">
        <v>188</v>
      </c>
      <c r="B131" s="6"/>
      <c r="C131" s="217"/>
      <c r="D131" s="74"/>
      <c r="E131" s="16" t="str">
        <f t="shared" si="1"/>
        <v/>
      </c>
      <c r="F131" s="354" t="b">
        <f>IF(nume_candidat="",FALSE,ISNUMBER(SEARCH(nume_candidat,#REF!)))</f>
        <v>0</v>
      </c>
      <c r="G131" s="355" t="e">
        <f>LEN(#REF!)-LEN(SUBSTITUTE(#REF!,",",""))+1</f>
        <v>#REF!</v>
      </c>
    </row>
    <row r="132" spans="1:7">
      <c r="A132" s="5" t="s">
        <v>189</v>
      </c>
      <c r="B132" s="6"/>
      <c r="C132" s="217"/>
      <c r="D132" s="74"/>
      <c r="E132" s="16" t="str">
        <f t="shared" si="1"/>
        <v/>
      </c>
      <c r="F132" s="354" t="b">
        <f>IF(nume_candidat="",FALSE,ISNUMBER(SEARCH(nume_candidat,#REF!)))</f>
        <v>0</v>
      </c>
      <c r="G132" s="355" t="e">
        <f>LEN(#REF!)-LEN(SUBSTITUTE(#REF!,",",""))+1</f>
        <v>#REF!</v>
      </c>
    </row>
    <row r="133" spans="1:7">
      <c r="A133" s="5" t="s">
        <v>190</v>
      </c>
      <c r="B133" s="6"/>
      <c r="C133" s="217"/>
      <c r="D133" s="74"/>
      <c r="E133" s="16" t="str">
        <f t="shared" si="1"/>
        <v/>
      </c>
      <c r="F133" s="354" t="b">
        <f>IF(nume_candidat="",FALSE,ISNUMBER(SEARCH(nume_candidat,#REF!)))</f>
        <v>0</v>
      </c>
      <c r="G133" s="355" t="e">
        <f>LEN(#REF!)-LEN(SUBSTITUTE(#REF!,",",""))+1</f>
        <v>#REF!</v>
      </c>
    </row>
    <row r="134" spans="1:7">
      <c r="A134" s="5" t="s">
        <v>191</v>
      </c>
      <c r="B134" s="6"/>
      <c r="C134" s="217"/>
      <c r="D134" s="74"/>
      <c r="E134" s="16" t="str">
        <f t="shared" si="1"/>
        <v/>
      </c>
      <c r="F134" s="354" t="b">
        <f>IF(nume_candidat="",FALSE,ISNUMBER(SEARCH(nume_candidat,#REF!)))</f>
        <v>0</v>
      </c>
      <c r="G134" s="355" t="e">
        <f>LEN(#REF!)-LEN(SUBSTITUTE(#REF!,",",""))+1</f>
        <v>#REF!</v>
      </c>
    </row>
    <row r="135" spans="1:7">
      <c r="A135" s="5" t="s">
        <v>192</v>
      </c>
      <c r="B135" s="6"/>
      <c r="C135" s="217"/>
      <c r="D135" s="74"/>
      <c r="E135" s="16" t="str">
        <f t="shared" si="1"/>
        <v/>
      </c>
      <c r="F135" s="354" t="b">
        <f>IF(nume_candidat="",FALSE,ISNUMBER(SEARCH(nume_candidat,#REF!)))</f>
        <v>0</v>
      </c>
      <c r="G135" s="355" t="e">
        <f>LEN(#REF!)-LEN(SUBSTITUTE(#REF!,",",""))+1</f>
        <v>#REF!</v>
      </c>
    </row>
    <row r="136" spans="1:7">
      <c r="A136" s="5" t="s">
        <v>193</v>
      </c>
      <c r="B136" s="6"/>
      <c r="C136" s="217"/>
      <c r="D136" s="74"/>
      <c r="E136" s="16" t="str">
        <f t="shared" si="1"/>
        <v/>
      </c>
      <c r="F136" s="354" t="b">
        <f>IF(nume_candidat="",FALSE,ISNUMBER(SEARCH(nume_candidat,#REF!)))</f>
        <v>0</v>
      </c>
      <c r="G136" s="355" t="e">
        <f>LEN(#REF!)-LEN(SUBSTITUTE(#REF!,",",""))+1</f>
        <v>#REF!</v>
      </c>
    </row>
    <row r="137" spans="1:7">
      <c r="A137" s="5" t="s">
        <v>194</v>
      </c>
      <c r="B137" s="6"/>
      <c r="C137" s="217"/>
      <c r="D137" s="74"/>
      <c r="E137" s="16" t="str">
        <f t="shared" si="1"/>
        <v/>
      </c>
      <c r="F137" s="354" t="b">
        <f>IF(nume_candidat="",FALSE,ISNUMBER(SEARCH(nume_candidat,#REF!)))</f>
        <v>0</v>
      </c>
      <c r="G137" s="355" t="e">
        <f>LEN(#REF!)-LEN(SUBSTITUTE(#REF!,",",""))+1</f>
        <v>#REF!</v>
      </c>
    </row>
    <row r="138" spans="1:7">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196</v>
      </c>
      <c r="B139" s="6"/>
      <c r="C139" s="217"/>
      <c r="D139" s="74"/>
      <c r="E139" s="16" t="str">
        <f t="shared" si="2"/>
        <v/>
      </c>
      <c r="F139" s="354" t="b">
        <f>IF(nume_candidat="",FALSE,ISNUMBER(SEARCH(nume_candidat,#REF!)))</f>
        <v>0</v>
      </c>
      <c r="G139" s="355" t="e">
        <f>LEN(#REF!)-LEN(SUBSTITUTE(#REF!,",",""))+1</f>
        <v>#REF!</v>
      </c>
    </row>
    <row r="140" spans="1:7">
      <c r="A140" s="5" t="s">
        <v>197</v>
      </c>
      <c r="B140" s="6"/>
      <c r="C140" s="217"/>
      <c r="D140" s="74"/>
      <c r="E140" s="16" t="str">
        <f t="shared" si="2"/>
        <v/>
      </c>
      <c r="F140" s="354" t="b">
        <f>IF(nume_candidat="",FALSE,ISNUMBER(SEARCH(nume_candidat,#REF!)))</f>
        <v>0</v>
      </c>
      <c r="G140" s="355" t="e">
        <f>LEN(#REF!)-LEN(SUBSTITUTE(#REF!,",",""))+1</f>
        <v>#REF!</v>
      </c>
    </row>
    <row r="141" spans="1:7">
      <c r="A141" s="5" t="s">
        <v>198</v>
      </c>
      <c r="B141" s="6"/>
      <c r="C141" s="217"/>
      <c r="D141" s="74"/>
      <c r="E141" s="16" t="str">
        <f t="shared" si="2"/>
        <v/>
      </c>
      <c r="F141" s="354" t="b">
        <f>IF(nume_candidat="",FALSE,ISNUMBER(SEARCH(nume_candidat,#REF!)))</f>
        <v>0</v>
      </c>
      <c r="G141" s="355" t="e">
        <f>LEN(#REF!)-LEN(SUBSTITUTE(#REF!,",",""))+1</f>
        <v>#REF!</v>
      </c>
    </row>
    <row r="142" spans="1:7">
      <c r="A142" s="5" t="s">
        <v>199</v>
      </c>
      <c r="B142" s="6"/>
      <c r="C142" s="217"/>
      <c r="D142" s="74"/>
      <c r="E142" s="16" t="str">
        <f t="shared" si="2"/>
        <v/>
      </c>
      <c r="F142" s="354" t="b">
        <f>IF(nume_candidat="",FALSE,ISNUMBER(SEARCH(nume_candidat,#REF!)))</f>
        <v>0</v>
      </c>
      <c r="G142" s="355" t="e">
        <f>LEN(#REF!)-LEN(SUBSTITUTE(#REF!,",",""))+1</f>
        <v>#REF!</v>
      </c>
    </row>
    <row r="143" spans="1:7">
      <c r="A143" s="5" t="s">
        <v>200</v>
      </c>
      <c r="B143" s="6"/>
      <c r="C143" s="217"/>
      <c r="D143" s="74"/>
      <c r="E143" s="16" t="str">
        <f t="shared" si="2"/>
        <v/>
      </c>
      <c r="F143" s="354" t="b">
        <f>IF(nume_candidat="",FALSE,ISNUMBER(SEARCH(nume_candidat,#REF!)))</f>
        <v>0</v>
      </c>
      <c r="G143" s="355" t="e">
        <f>LEN(#REF!)-LEN(SUBSTITUTE(#REF!,",",""))+1</f>
        <v>#REF!</v>
      </c>
    </row>
    <row r="144" spans="1:7">
      <c r="A144" s="5" t="s">
        <v>201</v>
      </c>
      <c r="B144" s="6"/>
      <c r="C144" s="217"/>
      <c r="D144" s="74"/>
      <c r="E144" s="16" t="str">
        <f t="shared" si="2"/>
        <v/>
      </c>
      <c r="F144" s="354" t="b">
        <f>IF(nume_candidat="",FALSE,ISNUMBER(SEARCH(nume_candidat,#REF!)))</f>
        <v>0</v>
      </c>
      <c r="G144" s="355" t="e">
        <f>LEN(#REF!)-LEN(SUBSTITUTE(#REF!,",",""))+1</f>
        <v>#REF!</v>
      </c>
    </row>
    <row r="145" spans="1:7">
      <c r="A145" s="5" t="s">
        <v>202</v>
      </c>
      <c r="B145" s="6"/>
      <c r="C145" s="217"/>
      <c r="D145" s="74"/>
      <c r="E145" s="16" t="str">
        <f t="shared" si="2"/>
        <v/>
      </c>
      <c r="F145" s="354" t="b">
        <f>IF(nume_candidat="",FALSE,ISNUMBER(SEARCH(nume_candidat,#REF!)))</f>
        <v>0</v>
      </c>
      <c r="G145" s="355" t="e">
        <f>LEN(#REF!)-LEN(SUBSTITUTE(#REF!,",",""))+1</f>
        <v>#REF!</v>
      </c>
    </row>
    <row r="146" spans="1:7">
      <c r="A146" s="5" t="s">
        <v>203</v>
      </c>
      <c r="B146" s="6"/>
      <c r="C146" s="217"/>
      <c r="D146" s="74"/>
      <c r="E146" s="16" t="str">
        <f t="shared" si="2"/>
        <v/>
      </c>
      <c r="F146" s="354" t="b">
        <f>IF(nume_candidat="",FALSE,ISNUMBER(SEARCH(nume_candidat,#REF!)))</f>
        <v>0</v>
      </c>
      <c r="G146" s="355" t="e">
        <f>LEN(#REF!)-LEN(SUBSTITUTE(#REF!,",",""))+1</f>
        <v>#REF!</v>
      </c>
    </row>
    <row r="147" spans="1:7">
      <c r="A147" s="5" t="s">
        <v>204</v>
      </c>
      <c r="B147" s="6"/>
      <c r="C147" s="217"/>
      <c r="D147" s="74"/>
      <c r="E147" s="16" t="str">
        <f t="shared" si="2"/>
        <v/>
      </c>
      <c r="F147" s="354" t="b">
        <f>IF(nume_candidat="",FALSE,ISNUMBER(SEARCH(nume_candidat,#REF!)))</f>
        <v>0</v>
      </c>
      <c r="G147" s="355" t="e">
        <f>LEN(#REF!)-LEN(SUBSTITUTE(#REF!,",",""))+1</f>
        <v>#REF!</v>
      </c>
    </row>
    <row r="148" spans="1:7">
      <c r="A148" s="5" t="s">
        <v>205</v>
      </c>
      <c r="B148" s="6"/>
      <c r="C148" s="217"/>
      <c r="D148" s="74"/>
      <c r="E148" s="16" t="str">
        <f t="shared" si="2"/>
        <v/>
      </c>
      <c r="F148" s="354" t="b">
        <f>IF(nume_candidat="",FALSE,ISNUMBER(SEARCH(nume_candidat,#REF!)))</f>
        <v>0</v>
      </c>
      <c r="G148" s="355" t="e">
        <f>LEN(#REF!)-LEN(SUBSTITUTE(#REF!,",",""))+1</f>
        <v>#REF!</v>
      </c>
    </row>
    <row r="149" spans="1:7">
      <c r="A149" s="5" t="s">
        <v>206</v>
      </c>
      <c r="B149" s="6"/>
      <c r="C149" s="217"/>
      <c r="D149" s="74"/>
      <c r="E149" s="16" t="str">
        <f t="shared" si="2"/>
        <v/>
      </c>
      <c r="F149" s="354" t="b">
        <f>IF(nume_candidat="",FALSE,ISNUMBER(SEARCH(nume_candidat,#REF!)))</f>
        <v>0</v>
      </c>
      <c r="G149" s="355" t="e">
        <f>LEN(#REF!)-LEN(SUBSTITUTE(#REF!,",",""))+1</f>
        <v>#REF!</v>
      </c>
    </row>
    <row r="150" spans="1:7">
      <c r="A150" s="5" t="s">
        <v>207</v>
      </c>
      <c r="B150" s="6"/>
      <c r="C150" s="217"/>
      <c r="D150" s="74"/>
      <c r="E150" s="16" t="str">
        <f t="shared" si="2"/>
        <v/>
      </c>
      <c r="F150" s="354" t="b">
        <f>IF(nume_candidat="",FALSE,ISNUMBER(SEARCH(nume_candidat,#REF!)))</f>
        <v>0</v>
      </c>
      <c r="G150" s="355" t="e">
        <f>LEN(#REF!)-LEN(SUBSTITUTE(#REF!,",",""))+1</f>
        <v>#REF!</v>
      </c>
    </row>
    <row r="151" spans="1:7">
      <c r="A151" s="5" t="s">
        <v>208</v>
      </c>
      <c r="B151" s="6"/>
      <c r="C151" s="217"/>
      <c r="D151" s="74"/>
      <c r="E151" s="16" t="str">
        <f t="shared" si="2"/>
        <v/>
      </c>
      <c r="F151" s="354" t="b">
        <f>IF(nume_candidat="",FALSE,ISNUMBER(SEARCH(nume_candidat,#REF!)))</f>
        <v>0</v>
      </c>
      <c r="G151" s="355" t="e">
        <f>LEN(#REF!)-LEN(SUBSTITUTE(#REF!,",",""))+1</f>
        <v>#REF!</v>
      </c>
    </row>
    <row r="152" spans="1:7">
      <c r="A152" s="5" t="s">
        <v>209</v>
      </c>
      <c r="B152" s="6"/>
      <c r="C152" s="217"/>
      <c r="D152" s="74"/>
      <c r="E152" s="16" t="str">
        <f t="shared" si="2"/>
        <v/>
      </c>
      <c r="F152" s="354" t="b">
        <f>IF(nume_candidat="",FALSE,ISNUMBER(SEARCH(nume_candidat,#REF!)))</f>
        <v>0</v>
      </c>
      <c r="G152" s="355" t="e">
        <f>LEN(#REF!)-LEN(SUBSTITUTE(#REF!,",",""))+1</f>
        <v>#REF!</v>
      </c>
    </row>
    <row r="153" spans="1:7">
      <c r="A153" s="5" t="s">
        <v>210</v>
      </c>
      <c r="B153" s="6"/>
      <c r="C153" s="217"/>
      <c r="D153" s="74"/>
      <c r="E153" s="16" t="str">
        <f t="shared" si="2"/>
        <v/>
      </c>
      <c r="F153" s="354" t="b">
        <f>IF(nume_candidat="",FALSE,ISNUMBER(SEARCH(nume_candidat,#REF!)))</f>
        <v>0</v>
      </c>
      <c r="G153" s="355" t="e">
        <f>LEN(#REF!)-LEN(SUBSTITUTE(#REF!,",",""))+1</f>
        <v>#REF!</v>
      </c>
    </row>
    <row r="154" spans="1:7">
      <c r="A154" s="5" t="s">
        <v>211</v>
      </c>
      <c r="B154" s="6"/>
      <c r="C154" s="217"/>
      <c r="D154" s="74"/>
      <c r="E154" s="16" t="str">
        <f t="shared" si="2"/>
        <v/>
      </c>
      <c r="F154" s="354" t="b">
        <f>IF(nume_candidat="",FALSE,ISNUMBER(SEARCH(nume_candidat,#REF!)))</f>
        <v>0</v>
      </c>
      <c r="G154" s="355" t="e">
        <f>LEN(#REF!)-LEN(SUBSTITUTE(#REF!,",",""))+1</f>
        <v>#REF!</v>
      </c>
    </row>
    <row r="155" spans="1:7">
      <c r="A155" s="5" t="s">
        <v>212</v>
      </c>
      <c r="B155" s="6"/>
      <c r="C155" s="217"/>
      <c r="D155" s="74"/>
      <c r="E155" s="16" t="str">
        <f t="shared" si="2"/>
        <v/>
      </c>
      <c r="F155" s="354" t="b">
        <f>IF(nume_candidat="",FALSE,ISNUMBER(SEARCH(nume_candidat,#REF!)))</f>
        <v>0</v>
      </c>
      <c r="G155" s="355" t="e">
        <f>LEN(#REF!)-LEN(SUBSTITUTE(#REF!,",",""))+1</f>
        <v>#REF!</v>
      </c>
    </row>
    <row r="156" spans="1:7">
      <c r="A156" s="5" t="s">
        <v>213</v>
      </c>
      <c r="B156" s="6"/>
      <c r="C156" s="217"/>
      <c r="D156" s="74"/>
      <c r="E156" s="16" t="str">
        <f t="shared" si="2"/>
        <v/>
      </c>
      <c r="F156" s="354" t="b">
        <f>IF(nume_candidat="",FALSE,ISNUMBER(SEARCH(nume_candidat,#REF!)))</f>
        <v>0</v>
      </c>
      <c r="G156" s="355" t="e">
        <f>LEN(#REF!)-LEN(SUBSTITUTE(#REF!,",",""))+1</f>
        <v>#REF!</v>
      </c>
    </row>
    <row r="157" spans="1:7">
      <c r="A157" s="5" t="s">
        <v>214</v>
      </c>
      <c r="B157" s="6"/>
      <c r="C157" s="217"/>
      <c r="D157" s="74"/>
      <c r="E157" s="16" t="str">
        <f t="shared" si="2"/>
        <v/>
      </c>
      <c r="F157" s="354" t="b">
        <f>IF(nume_candidat="",FALSE,ISNUMBER(SEARCH(nume_candidat,#REF!)))</f>
        <v>0</v>
      </c>
      <c r="G157" s="355" t="e">
        <f>LEN(#REF!)-LEN(SUBSTITUTE(#REF!,",",""))+1</f>
        <v>#REF!</v>
      </c>
    </row>
    <row r="158" spans="1:7">
      <c r="A158" s="5" t="s">
        <v>215</v>
      </c>
      <c r="B158" s="6"/>
      <c r="C158" s="217"/>
      <c r="D158" s="74"/>
      <c r="E158" s="16" t="str">
        <f t="shared" si="2"/>
        <v/>
      </c>
      <c r="F158" s="354" t="b">
        <f>IF(nume_candidat="",FALSE,ISNUMBER(SEARCH(nume_candidat,#REF!)))</f>
        <v>0</v>
      </c>
      <c r="G158" s="355" t="e">
        <f>LEN(#REF!)-LEN(SUBSTITUTE(#REF!,",",""))+1</f>
        <v>#REF!</v>
      </c>
    </row>
    <row r="159" spans="1:7">
      <c r="A159" s="5" t="s">
        <v>216</v>
      </c>
      <c r="B159" s="6"/>
      <c r="C159" s="217"/>
      <c r="D159" s="74"/>
      <c r="E159" s="16" t="str">
        <f t="shared" si="2"/>
        <v/>
      </c>
      <c r="F159" s="354" t="b">
        <f>IF(nume_candidat="",FALSE,ISNUMBER(SEARCH(nume_candidat,#REF!)))</f>
        <v>0</v>
      </c>
      <c r="G159" s="355" t="e">
        <f>LEN(#REF!)-LEN(SUBSTITUTE(#REF!,",",""))+1</f>
        <v>#REF!</v>
      </c>
    </row>
    <row r="160" spans="1:7">
      <c r="A160" s="5" t="s">
        <v>217</v>
      </c>
      <c r="B160" s="6"/>
      <c r="C160" s="217"/>
      <c r="D160" s="74"/>
      <c r="E160" s="16" t="str">
        <f t="shared" si="2"/>
        <v/>
      </c>
      <c r="F160" s="354" t="b">
        <f>IF(nume_candidat="",FALSE,ISNUMBER(SEARCH(nume_candidat,#REF!)))</f>
        <v>0</v>
      </c>
      <c r="G160" s="355" t="e">
        <f>LEN(#REF!)-LEN(SUBSTITUTE(#REF!,",",""))+1</f>
        <v>#REF!</v>
      </c>
    </row>
    <row r="161" spans="1:7">
      <c r="A161" s="5" t="s">
        <v>218</v>
      </c>
      <c r="B161" s="6"/>
      <c r="C161" s="217"/>
      <c r="D161" s="74"/>
      <c r="E161" s="16" t="str">
        <f t="shared" si="2"/>
        <v/>
      </c>
      <c r="F161" s="354" t="b">
        <f>IF(nume_candidat="",FALSE,ISNUMBER(SEARCH(nume_candidat,#REF!)))</f>
        <v>0</v>
      </c>
      <c r="G161" s="355" t="e">
        <f>LEN(#REF!)-LEN(SUBSTITUTE(#REF!,",",""))+1</f>
        <v>#REF!</v>
      </c>
    </row>
    <row r="162" spans="1:7">
      <c r="A162" s="5" t="s">
        <v>219</v>
      </c>
      <c r="B162" s="6"/>
      <c r="C162" s="217"/>
      <c r="D162" s="74"/>
      <c r="E162" s="16" t="str">
        <f t="shared" si="2"/>
        <v/>
      </c>
      <c r="F162" s="354" t="b">
        <f>IF(nume_candidat="",FALSE,ISNUMBER(SEARCH(nume_candidat,#REF!)))</f>
        <v>0</v>
      </c>
      <c r="G162" s="355" t="e">
        <f>LEN(#REF!)-LEN(SUBSTITUTE(#REF!,",",""))+1</f>
        <v>#REF!</v>
      </c>
    </row>
    <row r="163" spans="1:7">
      <c r="A163" s="5" t="s">
        <v>220</v>
      </c>
      <c r="B163" s="6"/>
      <c r="C163" s="217"/>
      <c r="D163" s="74"/>
      <c r="E163" s="16" t="str">
        <f t="shared" si="2"/>
        <v/>
      </c>
      <c r="F163" s="354" t="b">
        <f>IF(nume_candidat="",FALSE,ISNUMBER(SEARCH(nume_candidat,#REF!)))</f>
        <v>0</v>
      </c>
      <c r="G163" s="355" t="e">
        <f>LEN(#REF!)-LEN(SUBSTITUTE(#REF!,",",""))+1</f>
        <v>#REF!</v>
      </c>
    </row>
    <row r="164" spans="1:7">
      <c r="A164" s="5" t="s">
        <v>221</v>
      </c>
      <c r="B164" s="6"/>
      <c r="C164" s="217"/>
      <c r="D164" s="74"/>
      <c r="E164" s="16" t="str">
        <f t="shared" si="2"/>
        <v/>
      </c>
      <c r="F164" s="354" t="b">
        <f>IF(nume_candidat="",FALSE,ISNUMBER(SEARCH(nume_candidat,#REF!)))</f>
        <v>0</v>
      </c>
      <c r="G164" s="355" t="e">
        <f>LEN(#REF!)-LEN(SUBSTITUTE(#REF!,",",""))+1</f>
        <v>#REF!</v>
      </c>
    </row>
    <row r="165" spans="1:7">
      <c r="A165" s="5" t="s">
        <v>222</v>
      </c>
      <c r="B165" s="6"/>
      <c r="C165" s="217"/>
      <c r="D165" s="74"/>
      <c r="E165" s="16" t="str">
        <f t="shared" si="2"/>
        <v/>
      </c>
      <c r="F165" s="354" t="b">
        <f>IF(nume_candidat="",FALSE,ISNUMBER(SEARCH(nume_candidat,#REF!)))</f>
        <v>0</v>
      </c>
      <c r="G165" s="355" t="e">
        <f>LEN(#REF!)-LEN(SUBSTITUTE(#REF!,",",""))+1</f>
        <v>#REF!</v>
      </c>
    </row>
    <row r="166" spans="1:7">
      <c r="A166" s="5" t="s">
        <v>223</v>
      </c>
      <c r="B166" s="6"/>
      <c r="C166" s="217"/>
      <c r="D166" s="74"/>
      <c r="E166" s="16" t="str">
        <f t="shared" si="2"/>
        <v/>
      </c>
      <c r="F166" s="354" t="b">
        <f>IF(nume_candidat="",FALSE,ISNUMBER(SEARCH(nume_candidat,#REF!)))</f>
        <v>0</v>
      </c>
      <c r="G166" s="355" t="e">
        <f>LEN(#REF!)-LEN(SUBSTITUTE(#REF!,",",""))+1</f>
        <v>#REF!</v>
      </c>
    </row>
    <row r="167" spans="1:7">
      <c r="A167" s="5" t="s">
        <v>224</v>
      </c>
      <c r="B167" s="6"/>
      <c r="C167" s="217"/>
      <c r="D167" s="74"/>
      <c r="E167" s="16" t="str">
        <f t="shared" si="2"/>
        <v/>
      </c>
      <c r="F167" s="354" t="b">
        <f>IF(nume_candidat="",FALSE,ISNUMBER(SEARCH(nume_candidat,#REF!)))</f>
        <v>0</v>
      </c>
      <c r="G167" s="355" t="e">
        <f>LEN(#REF!)-LEN(SUBSTITUTE(#REF!,",",""))+1</f>
        <v>#REF!</v>
      </c>
    </row>
    <row r="168" spans="1:7">
      <c r="A168" s="5" t="s">
        <v>225</v>
      </c>
      <c r="B168" s="6"/>
      <c r="C168" s="217"/>
      <c r="D168" s="74"/>
      <c r="E168" s="16" t="str">
        <f t="shared" si="2"/>
        <v/>
      </c>
      <c r="F168" s="354" t="b">
        <f>IF(nume_candidat="",FALSE,ISNUMBER(SEARCH(nume_candidat,#REF!)))</f>
        <v>0</v>
      </c>
      <c r="G168" s="355" t="e">
        <f>LEN(#REF!)-LEN(SUBSTITUTE(#REF!,",",""))+1</f>
        <v>#REF!</v>
      </c>
    </row>
    <row r="169" spans="1:7">
      <c r="A169" s="5" t="s">
        <v>226</v>
      </c>
      <c r="B169" s="6"/>
      <c r="C169" s="217"/>
      <c r="D169" s="74"/>
      <c r="E169" s="16" t="str">
        <f t="shared" si="2"/>
        <v/>
      </c>
      <c r="F169" s="354" t="b">
        <f>IF(nume_candidat="",FALSE,ISNUMBER(SEARCH(nume_candidat,#REF!)))</f>
        <v>0</v>
      </c>
      <c r="G169" s="355" t="e">
        <f>LEN(#REF!)-LEN(SUBSTITUTE(#REF!,",",""))+1</f>
        <v>#REF!</v>
      </c>
    </row>
    <row r="170" spans="1:7">
      <c r="A170" s="5" t="s">
        <v>227</v>
      </c>
      <c r="B170" s="6"/>
      <c r="C170" s="217"/>
      <c r="D170" s="74"/>
      <c r="E170" s="16" t="str">
        <f t="shared" si="2"/>
        <v/>
      </c>
      <c r="F170" s="354" t="b">
        <f>IF(nume_candidat="",FALSE,ISNUMBER(SEARCH(nume_candidat,#REF!)))</f>
        <v>0</v>
      </c>
      <c r="G170" s="355" t="e">
        <f>LEN(#REF!)-LEN(SUBSTITUTE(#REF!,",",""))+1</f>
        <v>#REF!</v>
      </c>
    </row>
    <row r="171" spans="1:7">
      <c r="A171" s="5" t="s">
        <v>228</v>
      </c>
      <c r="B171" s="6"/>
      <c r="C171" s="217"/>
      <c r="D171" s="74"/>
      <c r="E171" s="16" t="str">
        <f t="shared" si="2"/>
        <v/>
      </c>
      <c r="F171" s="354" t="b">
        <f>IF(nume_candidat="",FALSE,ISNUMBER(SEARCH(nume_candidat,#REF!)))</f>
        <v>0</v>
      </c>
      <c r="G171" s="355" t="e">
        <f>LEN(#REF!)-LEN(SUBSTITUTE(#REF!,",",""))+1</f>
        <v>#REF!</v>
      </c>
    </row>
    <row r="172" spans="1:7">
      <c r="A172" s="5" t="s">
        <v>229</v>
      </c>
      <c r="B172" s="6"/>
      <c r="C172" s="217"/>
      <c r="D172" s="74"/>
      <c r="E172" s="16" t="str">
        <f t="shared" si="2"/>
        <v/>
      </c>
      <c r="F172" s="354" t="b">
        <f>IF(nume_candidat="",FALSE,ISNUMBER(SEARCH(nume_candidat,#REF!)))</f>
        <v>0</v>
      </c>
      <c r="G172" s="355" t="e">
        <f>LEN(#REF!)-LEN(SUBSTITUTE(#REF!,",",""))+1</f>
        <v>#REF!</v>
      </c>
    </row>
    <row r="173" spans="1:7">
      <c r="A173" s="5" t="s">
        <v>230</v>
      </c>
      <c r="B173" s="6"/>
      <c r="C173" s="217"/>
      <c r="D173" s="74"/>
      <c r="E173" s="16" t="str">
        <f t="shared" si="2"/>
        <v/>
      </c>
      <c r="F173" s="354" t="b">
        <f>IF(nume_candidat="",FALSE,ISNUMBER(SEARCH(nume_candidat,#REF!)))</f>
        <v>0</v>
      </c>
      <c r="G173" s="355" t="e">
        <f>LEN(#REF!)-LEN(SUBSTITUTE(#REF!,",",""))+1</f>
        <v>#REF!</v>
      </c>
    </row>
    <row r="174" spans="1:7">
      <c r="A174" s="5" t="s">
        <v>231</v>
      </c>
      <c r="B174" s="6"/>
      <c r="C174" s="217"/>
      <c r="D174" s="74"/>
      <c r="E174" s="16" t="str">
        <f t="shared" si="2"/>
        <v/>
      </c>
      <c r="F174" s="354" t="b">
        <f>IF(nume_candidat="",FALSE,ISNUMBER(SEARCH(nume_candidat,#REF!)))</f>
        <v>0</v>
      </c>
      <c r="G174" s="355" t="e">
        <f>LEN(#REF!)-LEN(SUBSTITUTE(#REF!,",",""))+1</f>
        <v>#REF!</v>
      </c>
    </row>
    <row r="175" spans="1:7">
      <c r="A175" s="5" t="s">
        <v>232</v>
      </c>
      <c r="B175" s="6"/>
      <c r="C175" s="217"/>
      <c r="D175" s="74"/>
      <c r="E175" s="16" t="str">
        <f t="shared" si="2"/>
        <v/>
      </c>
      <c r="F175" s="354" t="b">
        <f>IF(nume_candidat="",FALSE,ISNUMBER(SEARCH(nume_candidat,#REF!)))</f>
        <v>0</v>
      </c>
      <c r="G175" s="355" t="e">
        <f>LEN(#REF!)-LEN(SUBSTITUTE(#REF!,",",""))+1</f>
        <v>#REF!</v>
      </c>
    </row>
    <row r="176" spans="1:7">
      <c r="A176" s="5" t="s">
        <v>233</v>
      </c>
      <c r="B176" s="6"/>
      <c r="C176" s="217"/>
      <c r="D176" s="74"/>
      <c r="E176" s="16" t="str">
        <f t="shared" si="2"/>
        <v/>
      </c>
      <c r="F176" s="354" t="b">
        <f>IF(nume_candidat="",FALSE,ISNUMBER(SEARCH(nume_candidat,#REF!)))</f>
        <v>0</v>
      </c>
      <c r="G176" s="355" t="e">
        <f>LEN(#REF!)-LEN(SUBSTITUTE(#REF!,",",""))+1</f>
        <v>#REF!</v>
      </c>
    </row>
    <row r="177" spans="1:7">
      <c r="A177" s="5" t="s">
        <v>234</v>
      </c>
      <c r="B177" s="6"/>
      <c r="C177" s="217"/>
      <c r="D177" s="74"/>
      <c r="E177" s="16" t="str">
        <f t="shared" si="2"/>
        <v/>
      </c>
      <c r="F177" s="354" t="b">
        <f>IF(nume_candidat="",FALSE,ISNUMBER(SEARCH(nume_candidat,#REF!)))</f>
        <v>0</v>
      </c>
      <c r="G177" s="355" t="e">
        <f>LEN(#REF!)-LEN(SUBSTITUTE(#REF!,",",""))+1</f>
        <v>#REF!</v>
      </c>
    </row>
    <row r="178" spans="1:7">
      <c r="A178" s="5" t="s">
        <v>235</v>
      </c>
      <c r="B178" s="6"/>
      <c r="C178" s="217"/>
      <c r="D178" s="74"/>
      <c r="E178" s="16" t="str">
        <f t="shared" si="2"/>
        <v/>
      </c>
      <c r="F178" s="354" t="b">
        <f>IF(nume_candidat="",FALSE,ISNUMBER(SEARCH(nume_candidat,#REF!)))</f>
        <v>0</v>
      </c>
      <c r="G178" s="355" t="e">
        <f>LEN(#REF!)-LEN(SUBSTITUTE(#REF!,",",""))+1</f>
        <v>#REF!</v>
      </c>
    </row>
    <row r="179" spans="1:7">
      <c r="A179" s="5" t="s">
        <v>236</v>
      </c>
      <c r="B179" s="6"/>
      <c r="C179" s="217"/>
      <c r="D179" s="74"/>
      <c r="E179" s="16" t="str">
        <f t="shared" si="2"/>
        <v/>
      </c>
      <c r="F179" s="354" t="b">
        <f>IF(nume_candidat="",FALSE,ISNUMBER(SEARCH(nume_candidat,#REF!)))</f>
        <v>0</v>
      </c>
      <c r="G179" s="355" t="e">
        <f>LEN(#REF!)-LEN(SUBSTITUTE(#REF!,",",""))+1</f>
        <v>#REF!</v>
      </c>
    </row>
    <row r="180" spans="1:7">
      <c r="A180" s="5" t="s">
        <v>237</v>
      </c>
      <c r="B180" s="6"/>
      <c r="C180" s="217"/>
      <c r="D180" s="74"/>
      <c r="E180" s="16" t="str">
        <f t="shared" si="2"/>
        <v/>
      </c>
      <c r="F180" s="354" t="b">
        <f>IF(nume_candidat="",FALSE,ISNUMBER(SEARCH(nume_candidat,#REF!)))</f>
        <v>0</v>
      </c>
      <c r="G180" s="355" t="e">
        <f>LEN(#REF!)-LEN(SUBSTITUTE(#REF!,",",""))+1</f>
        <v>#REF!</v>
      </c>
    </row>
    <row r="181" spans="1:7">
      <c r="A181" s="5" t="s">
        <v>238</v>
      </c>
      <c r="B181" s="6"/>
      <c r="C181" s="217"/>
      <c r="D181" s="74"/>
      <c r="E181" s="16" t="str">
        <f t="shared" si="2"/>
        <v/>
      </c>
      <c r="F181" s="354" t="b">
        <f>IF(nume_candidat="",FALSE,ISNUMBER(SEARCH(nume_candidat,#REF!)))</f>
        <v>0</v>
      </c>
      <c r="G181" s="355" t="e">
        <f>LEN(#REF!)-LEN(SUBSTITUTE(#REF!,",",""))+1</f>
        <v>#REF!</v>
      </c>
    </row>
    <row r="182" spans="1:7">
      <c r="A182" s="5" t="s">
        <v>239</v>
      </c>
      <c r="B182" s="6"/>
      <c r="C182" s="217"/>
      <c r="D182" s="74"/>
      <c r="E182" s="16" t="str">
        <f t="shared" si="2"/>
        <v/>
      </c>
      <c r="F182" s="354" t="b">
        <f>IF(nume_candidat="",FALSE,ISNUMBER(SEARCH(nume_candidat,#REF!)))</f>
        <v>0</v>
      </c>
      <c r="G182" s="355" t="e">
        <f>LEN(#REF!)-LEN(SUBSTITUTE(#REF!,",",""))+1</f>
        <v>#REF!</v>
      </c>
    </row>
    <row r="183" spans="1:7">
      <c r="A183" s="5" t="s">
        <v>240</v>
      </c>
      <c r="B183" s="6"/>
      <c r="C183" s="217"/>
      <c r="D183" s="74"/>
      <c r="E183" s="16" t="str">
        <f t="shared" si="2"/>
        <v/>
      </c>
      <c r="F183" s="354" t="b">
        <f>IF(nume_candidat="",FALSE,ISNUMBER(SEARCH(nume_candidat,#REF!)))</f>
        <v>0</v>
      </c>
      <c r="G183" s="355" t="e">
        <f>LEN(#REF!)-LEN(SUBSTITUTE(#REF!,",",""))+1</f>
        <v>#REF!</v>
      </c>
    </row>
    <row r="184" spans="1:7">
      <c r="A184" s="5" t="s">
        <v>241</v>
      </c>
      <c r="B184" s="6"/>
      <c r="C184" s="217"/>
      <c r="D184" s="74"/>
      <c r="E184" s="16" t="str">
        <f t="shared" si="2"/>
        <v/>
      </c>
      <c r="F184" s="354" t="b">
        <f>IF(nume_candidat="",FALSE,ISNUMBER(SEARCH(nume_candidat,#REF!)))</f>
        <v>0</v>
      </c>
      <c r="G184" s="355" t="e">
        <f>LEN(#REF!)-LEN(SUBSTITUTE(#REF!,",",""))+1</f>
        <v>#REF!</v>
      </c>
    </row>
    <row r="185" spans="1:7">
      <c r="A185" s="5" t="s">
        <v>242</v>
      </c>
      <c r="B185" s="6"/>
      <c r="C185" s="217"/>
      <c r="D185" s="74"/>
      <c r="E185" s="16" t="str">
        <f t="shared" si="2"/>
        <v/>
      </c>
      <c r="F185" s="354" t="b">
        <f>IF(nume_candidat="",FALSE,ISNUMBER(SEARCH(nume_candidat,#REF!)))</f>
        <v>0</v>
      </c>
      <c r="G185" s="355" t="e">
        <f>LEN(#REF!)-LEN(SUBSTITUTE(#REF!,",",""))+1</f>
        <v>#REF!</v>
      </c>
    </row>
    <row r="186" spans="1:7">
      <c r="A186" s="5" t="s">
        <v>243</v>
      </c>
      <c r="B186" s="6"/>
      <c r="C186" s="217"/>
      <c r="D186" s="74"/>
      <c r="E186" s="16" t="str">
        <f t="shared" si="2"/>
        <v/>
      </c>
      <c r="F186" s="354" t="b">
        <f>IF(nume_candidat="",FALSE,ISNUMBER(SEARCH(nume_candidat,#REF!)))</f>
        <v>0</v>
      </c>
      <c r="G186" s="355" t="e">
        <f>LEN(#REF!)-LEN(SUBSTITUTE(#REF!,",",""))+1</f>
        <v>#REF!</v>
      </c>
    </row>
    <row r="187" spans="1:7">
      <c r="A187" s="5" t="s">
        <v>244</v>
      </c>
      <c r="B187" s="6"/>
      <c r="C187" s="217"/>
      <c r="D187" s="74"/>
      <c r="E187" s="16" t="str">
        <f t="shared" si="2"/>
        <v/>
      </c>
      <c r="F187" s="354" t="b">
        <f>IF(nume_candidat="",FALSE,ISNUMBER(SEARCH(nume_candidat,#REF!)))</f>
        <v>0</v>
      </c>
      <c r="G187" s="355" t="e">
        <f>LEN(#REF!)-LEN(SUBSTITUTE(#REF!,",",""))+1</f>
        <v>#REF!</v>
      </c>
    </row>
    <row r="188" spans="1:7">
      <c r="A188" s="5" t="s">
        <v>245</v>
      </c>
      <c r="B188" s="6"/>
      <c r="C188" s="217"/>
      <c r="D188" s="74"/>
      <c r="E188" s="16" t="str">
        <f t="shared" si="2"/>
        <v/>
      </c>
      <c r="F188" s="354" t="b">
        <f>IF(nume_candidat="",FALSE,ISNUMBER(SEARCH(nume_candidat,#REF!)))</f>
        <v>0</v>
      </c>
      <c r="G188" s="355" t="e">
        <f>LEN(#REF!)-LEN(SUBSTITUTE(#REF!,",",""))+1</f>
        <v>#REF!</v>
      </c>
    </row>
    <row r="189" spans="1:7">
      <c r="A189" s="5" t="s">
        <v>246</v>
      </c>
      <c r="B189" s="6"/>
      <c r="C189" s="217"/>
      <c r="D189" s="74"/>
      <c r="E189" s="16" t="str">
        <f t="shared" si="2"/>
        <v/>
      </c>
      <c r="F189" s="354" t="b">
        <f>IF(nume_candidat="",FALSE,ISNUMBER(SEARCH(nume_candidat,#REF!)))</f>
        <v>0</v>
      </c>
      <c r="G189" s="355" t="e">
        <f>LEN(#REF!)-LEN(SUBSTITUTE(#REF!,",",""))+1</f>
        <v>#REF!</v>
      </c>
    </row>
    <row r="190" spans="1:7">
      <c r="A190" s="5" t="s">
        <v>247</v>
      </c>
      <c r="B190" s="6"/>
      <c r="C190" s="217"/>
      <c r="D190" s="74"/>
      <c r="E190" s="16" t="str">
        <f t="shared" si="2"/>
        <v/>
      </c>
      <c r="F190" s="354" t="b">
        <f>IF(nume_candidat="",FALSE,ISNUMBER(SEARCH(nume_candidat,#REF!)))</f>
        <v>0</v>
      </c>
      <c r="G190" s="355" t="e">
        <f>LEN(#REF!)-LEN(SUBSTITUTE(#REF!,",",""))+1</f>
        <v>#REF!</v>
      </c>
    </row>
    <row r="191" spans="1:7">
      <c r="A191" s="5" t="s">
        <v>248</v>
      </c>
      <c r="B191" s="6"/>
      <c r="C191" s="217"/>
      <c r="D191" s="74"/>
      <c r="E191" s="16" t="str">
        <f t="shared" si="2"/>
        <v/>
      </c>
      <c r="F191" s="354" t="b">
        <f>IF(nume_candidat="",FALSE,ISNUMBER(SEARCH(nume_candidat,#REF!)))</f>
        <v>0</v>
      </c>
      <c r="G191" s="355" t="e">
        <f>LEN(#REF!)-LEN(SUBSTITUTE(#REF!,",",""))+1</f>
        <v>#REF!</v>
      </c>
    </row>
    <row r="192" spans="1:7">
      <c r="A192" s="5" t="s">
        <v>249</v>
      </c>
      <c r="B192" s="6"/>
      <c r="C192" s="217"/>
      <c r="D192" s="74"/>
      <c r="E192" s="16" t="str">
        <f t="shared" si="2"/>
        <v/>
      </c>
      <c r="F192" s="354" t="b">
        <f>IF(nume_candidat="",FALSE,ISNUMBER(SEARCH(nume_candidat,#REF!)))</f>
        <v>0</v>
      </c>
      <c r="G192" s="355" t="e">
        <f>LEN(#REF!)-LEN(SUBSTITUTE(#REF!,",",""))+1</f>
        <v>#REF!</v>
      </c>
    </row>
    <row r="193" spans="1:7">
      <c r="A193" s="5" t="s">
        <v>250</v>
      </c>
      <c r="B193" s="6"/>
      <c r="C193" s="217"/>
      <c r="D193" s="74"/>
      <c r="E193" s="16" t="str">
        <f t="shared" si="2"/>
        <v/>
      </c>
      <c r="F193" s="354" t="b">
        <f>IF(nume_candidat="",FALSE,ISNUMBER(SEARCH(nume_candidat,#REF!)))</f>
        <v>0</v>
      </c>
      <c r="G193" s="355" t="e">
        <f>LEN(#REF!)-LEN(SUBSTITUTE(#REF!,",",""))+1</f>
        <v>#REF!</v>
      </c>
    </row>
    <row r="194" spans="1:7">
      <c r="A194" s="5" t="s">
        <v>251</v>
      </c>
      <c r="B194" s="6"/>
      <c r="C194" s="217"/>
      <c r="D194" s="74"/>
      <c r="E194" s="16" t="str">
        <f t="shared" si="2"/>
        <v/>
      </c>
      <c r="F194" s="354" t="b">
        <f>IF(nume_candidat="",FALSE,ISNUMBER(SEARCH(nume_candidat,#REF!)))</f>
        <v>0</v>
      </c>
      <c r="G194" s="355" t="e">
        <f>LEN(#REF!)-LEN(SUBSTITUTE(#REF!,",",""))+1</f>
        <v>#REF!</v>
      </c>
    </row>
    <row r="195" spans="1:7">
      <c r="A195" s="5" t="s">
        <v>252</v>
      </c>
      <c r="B195" s="6"/>
      <c r="C195" s="217"/>
      <c r="D195" s="74"/>
      <c r="E195" s="16" t="str">
        <f t="shared" si="2"/>
        <v/>
      </c>
      <c r="F195" s="354" t="b">
        <f>IF(nume_candidat="",FALSE,ISNUMBER(SEARCH(nume_candidat,#REF!)))</f>
        <v>0</v>
      </c>
      <c r="G195" s="355" t="e">
        <f>LEN(#REF!)-LEN(SUBSTITUTE(#REF!,",",""))+1</f>
        <v>#REF!</v>
      </c>
    </row>
    <row r="196" spans="1:7">
      <c r="A196" s="5" t="s">
        <v>253</v>
      </c>
      <c r="B196" s="6"/>
      <c r="C196" s="217"/>
      <c r="D196" s="74"/>
      <c r="E196" s="16" t="str">
        <f t="shared" si="2"/>
        <v/>
      </c>
      <c r="F196" s="354" t="b">
        <f>IF(nume_candidat="",FALSE,ISNUMBER(SEARCH(nume_candidat,#REF!)))</f>
        <v>0</v>
      </c>
      <c r="G196" s="355" t="e">
        <f>LEN(#REF!)-LEN(SUBSTITUTE(#REF!,",",""))+1</f>
        <v>#REF!</v>
      </c>
    </row>
    <row r="197" spans="1:7">
      <c r="A197" s="5" t="s">
        <v>254</v>
      </c>
      <c r="B197" s="6"/>
      <c r="C197" s="217"/>
      <c r="D197" s="74"/>
      <c r="E197" s="16" t="str">
        <f t="shared" si="2"/>
        <v/>
      </c>
      <c r="F197" s="354" t="b">
        <f>IF(nume_candidat="",FALSE,ISNUMBER(SEARCH(nume_candidat,#REF!)))</f>
        <v>0</v>
      </c>
      <c r="G197" s="355" t="e">
        <f>LEN(#REF!)-LEN(SUBSTITUTE(#REF!,",",""))+1</f>
        <v>#REF!</v>
      </c>
    </row>
    <row r="198" spans="1:7">
      <c r="A198" s="5" t="s">
        <v>255</v>
      </c>
      <c r="B198" s="6"/>
      <c r="C198" s="217"/>
      <c r="D198" s="74"/>
      <c r="E198" s="16" t="str">
        <f t="shared" si="2"/>
        <v/>
      </c>
      <c r="F198" s="354" t="b">
        <f>IF(nume_candidat="",FALSE,ISNUMBER(SEARCH(nume_candidat,#REF!)))</f>
        <v>0</v>
      </c>
      <c r="G198" s="355" t="e">
        <f>LEN(#REF!)-LEN(SUBSTITUTE(#REF!,",",""))+1</f>
        <v>#REF!</v>
      </c>
    </row>
    <row r="199" spans="1:7">
      <c r="A199" s="5" t="s">
        <v>256</v>
      </c>
      <c r="B199" s="6"/>
      <c r="C199" s="217"/>
      <c r="D199" s="74"/>
      <c r="E199" s="16" t="str">
        <f t="shared" si="2"/>
        <v/>
      </c>
      <c r="F199" s="354" t="b">
        <f>IF(nume_candidat="",FALSE,ISNUMBER(SEARCH(nume_candidat,#REF!)))</f>
        <v>0</v>
      </c>
      <c r="G199" s="355" t="e">
        <f>LEN(#REF!)-LEN(SUBSTITUTE(#REF!,",",""))+1</f>
        <v>#REF!</v>
      </c>
    </row>
    <row r="200" spans="1:7">
      <c r="A200" s="5" t="s">
        <v>257</v>
      </c>
      <c r="B200" s="6"/>
      <c r="C200" s="217"/>
      <c r="D200" s="74"/>
      <c r="E200" s="16" t="str">
        <f t="shared" si="2"/>
        <v/>
      </c>
      <c r="F200" s="354" t="b">
        <f>IF(nume_candidat="",FALSE,ISNUMBER(SEARCH(nume_candidat,#REF!)))</f>
        <v>0</v>
      </c>
      <c r="G200" s="355" t="e">
        <f>LEN(#REF!)-LEN(SUBSTITUTE(#REF!,",",""))+1</f>
        <v>#REF!</v>
      </c>
    </row>
    <row r="201" spans="1:7">
      <c r="A201" s="5" t="s">
        <v>258</v>
      </c>
      <c r="B201" s="6"/>
      <c r="C201" s="217"/>
      <c r="D201" s="74"/>
      <c r="E201" s="16" t="str">
        <f t="shared" si="2"/>
        <v/>
      </c>
      <c r="F201" s="354" t="b">
        <f>IF(nume_candidat="",FALSE,ISNUMBER(SEARCH(nume_candidat,#REF!)))</f>
        <v>0</v>
      </c>
      <c r="G201" s="355" t="e">
        <f>LEN(#REF!)-LEN(SUBSTITUTE(#REF!,",",""))+1</f>
        <v>#REF!</v>
      </c>
    </row>
    <row r="202" spans="1:7">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260</v>
      </c>
      <c r="B203" s="6"/>
      <c r="C203" s="217"/>
      <c r="D203" s="74"/>
      <c r="E203" s="16" t="str">
        <f t="shared" si="3"/>
        <v/>
      </c>
      <c r="F203" s="354" t="b">
        <f>IF(nume_candidat="",FALSE,ISNUMBER(SEARCH(nume_candidat,#REF!)))</f>
        <v>0</v>
      </c>
      <c r="G203" s="355" t="e">
        <f>LEN(#REF!)-LEN(SUBSTITUTE(#REF!,",",""))+1</f>
        <v>#REF!</v>
      </c>
    </row>
    <row r="204" spans="1:7">
      <c r="A204" s="5" t="s">
        <v>261</v>
      </c>
      <c r="B204" s="6"/>
      <c r="C204" s="217"/>
      <c r="D204" s="74"/>
      <c r="E204" s="16" t="str">
        <f t="shared" si="3"/>
        <v/>
      </c>
      <c r="F204" s="354" t="b">
        <f>IF(nume_candidat="",FALSE,ISNUMBER(SEARCH(nume_candidat,#REF!)))</f>
        <v>0</v>
      </c>
      <c r="G204" s="355" t="e">
        <f>LEN(#REF!)-LEN(SUBSTITUTE(#REF!,",",""))+1</f>
        <v>#REF!</v>
      </c>
    </row>
    <row r="205" spans="1:7">
      <c r="A205" s="5" t="s">
        <v>262</v>
      </c>
      <c r="B205" s="6"/>
      <c r="C205" s="217"/>
      <c r="D205" s="74"/>
      <c r="E205" s="16" t="str">
        <f t="shared" si="3"/>
        <v/>
      </c>
      <c r="F205" s="354" t="b">
        <f>IF(nume_candidat="",FALSE,ISNUMBER(SEARCH(nume_candidat,#REF!)))</f>
        <v>0</v>
      </c>
      <c r="G205" s="355" t="e">
        <f>LEN(#REF!)-LEN(SUBSTITUTE(#REF!,",",""))+1</f>
        <v>#REF!</v>
      </c>
    </row>
    <row r="206" spans="1:7">
      <c r="A206" s="5" t="s">
        <v>263</v>
      </c>
      <c r="B206" s="6"/>
      <c r="C206" s="217"/>
      <c r="D206" s="74"/>
      <c r="E206" s="16" t="str">
        <f t="shared" si="3"/>
        <v/>
      </c>
      <c r="F206" s="354" t="b">
        <f>IF(nume_candidat="",FALSE,ISNUMBER(SEARCH(nume_candidat,#REF!)))</f>
        <v>0</v>
      </c>
      <c r="G206" s="355" t="e">
        <f>LEN(#REF!)-LEN(SUBSTITUTE(#REF!,",",""))+1</f>
        <v>#REF!</v>
      </c>
    </row>
    <row r="207" spans="1:7">
      <c r="A207" s="5" t="s">
        <v>264</v>
      </c>
      <c r="B207" s="6"/>
      <c r="C207" s="217"/>
      <c r="D207" s="74"/>
      <c r="E207" s="16" t="str">
        <f t="shared" si="3"/>
        <v/>
      </c>
      <c r="F207" s="354" t="b">
        <f>IF(nume_candidat="",FALSE,ISNUMBER(SEARCH(nume_candidat,#REF!)))</f>
        <v>0</v>
      </c>
      <c r="G207" s="355" t="e">
        <f>LEN(#REF!)-LEN(SUBSTITUTE(#REF!,",",""))+1</f>
        <v>#REF!</v>
      </c>
    </row>
    <row r="208" spans="1:7">
      <c r="A208" s="5" t="s">
        <v>265</v>
      </c>
      <c r="B208" s="6"/>
      <c r="C208" s="217"/>
      <c r="D208" s="74"/>
      <c r="E208" s="16" t="str">
        <f t="shared" si="3"/>
        <v/>
      </c>
      <c r="F208" s="354" t="b">
        <f>IF(nume_candidat="",FALSE,ISNUMBER(SEARCH(nume_candidat,#REF!)))</f>
        <v>0</v>
      </c>
      <c r="G208" s="355" t="e">
        <f>LEN(#REF!)-LEN(SUBSTITUTE(#REF!,",",""))+1</f>
        <v>#REF!</v>
      </c>
    </row>
    <row r="209" spans="1:7">
      <c r="A209" s="5" t="s">
        <v>266</v>
      </c>
      <c r="B209" s="6"/>
      <c r="C209" s="217"/>
      <c r="D209" s="74"/>
      <c r="E209" s="16" t="str">
        <f t="shared" si="3"/>
        <v/>
      </c>
      <c r="F209" s="354" t="b">
        <f>IF(nume_candidat="",FALSE,ISNUMBER(SEARCH(nume_candidat,#REF!)))</f>
        <v>0</v>
      </c>
      <c r="G209" s="355" t="e">
        <f>LEN(#REF!)-LEN(SUBSTITUTE(#REF!,",",""))+1</f>
        <v>#REF!</v>
      </c>
    </row>
    <row r="210" spans="1:7">
      <c r="A210" s="5" t="s">
        <v>267</v>
      </c>
      <c r="B210" s="6"/>
      <c r="C210" s="217"/>
      <c r="D210" s="74"/>
      <c r="E210" s="16" t="str">
        <f t="shared" si="3"/>
        <v/>
      </c>
      <c r="F210" s="354" t="b">
        <f>IF(nume_candidat="",FALSE,ISNUMBER(SEARCH(nume_candidat,#REF!)))</f>
        <v>0</v>
      </c>
      <c r="G210" s="355" t="e">
        <f>LEN(#REF!)-LEN(SUBSTITUTE(#REF!,",",""))+1</f>
        <v>#REF!</v>
      </c>
    </row>
    <row r="211" spans="1:7">
      <c r="A211" s="5" t="s">
        <v>268</v>
      </c>
      <c r="B211" s="6"/>
      <c r="C211" s="217"/>
      <c r="D211" s="74"/>
      <c r="E211" s="16" t="str">
        <f t="shared" si="3"/>
        <v/>
      </c>
      <c r="F211" s="354" t="b">
        <f>IF(nume_candidat="",FALSE,ISNUMBER(SEARCH(nume_candidat,#REF!)))</f>
        <v>0</v>
      </c>
      <c r="G211" s="355" t="e">
        <f>LEN(#REF!)-LEN(SUBSTITUTE(#REF!,",",""))+1</f>
        <v>#REF!</v>
      </c>
    </row>
    <row r="212" spans="1:7">
      <c r="A212" s="5" t="s">
        <v>269</v>
      </c>
      <c r="B212" s="6"/>
      <c r="C212" s="217"/>
      <c r="D212" s="74"/>
      <c r="E212" s="16" t="str">
        <f t="shared" si="3"/>
        <v/>
      </c>
      <c r="F212" s="354" t="b">
        <f>IF(nume_candidat="",FALSE,ISNUMBER(SEARCH(nume_candidat,#REF!)))</f>
        <v>0</v>
      </c>
      <c r="G212" s="355" t="e">
        <f>LEN(#REF!)-LEN(SUBSTITUTE(#REF!,",",""))+1</f>
        <v>#REF!</v>
      </c>
    </row>
    <row r="213" spans="1:7">
      <c r="A213" s="5" t="s">
        <v>270</v>
      </c>
      <c r="B213" s="6"/>
      <c r="C213" s="217"/>
      <c r="D213" s="74"/>
      <c r="E213" s="16" t="str">
        <f t="shared" si="3"/>
        <v/>
      </c>
      <c r="F213" s="354" t="b">
        <f>IF(nume_candidat="",FALSE,ISNUMBER(SEARCH(nume_candidat,#REF!)))</f>
        <v>0</v>
      </c>
      <c r="G213" s="355" t="e">
        <f>LEN(#REF!)-LEN(SUBSTITUTE(#REF!,",",""))+1</f>
        <v>#REF!</v>
      </c>
    </row>
    <row r="214" spans="1:7">
      <c r="A214" s="5" t="s">
        <v>271</v>
      </c>
      <c r="B214" s="6"/>
      <c r="C214" s="217"/>
      <c r="D214" s="74"/>
      <c r="E214" s="16" t="str">
        <f t="shared" si="3"/>
        <v/>
      </c>
      <c r="F214" s="354" t="b">
        <f>IF(nume_candidat="",FALSE,ISNUMBER(SEARCH(nume_candidat,#REF!)))</f>
        <v>0</v>
      </c>
      <c r="G214" s="355" t="e">
        <f>LEN(#REF!)-LEN(SUBSTITUTE(#REF!,",",""))+1</f>
        <v>#REF!</v>
      </c>
    </row>
    <row r="215" spans="1:7">
      <c r="A215" s="5" t="s">
        <v>272</v>
      </c>
      <c r="B215" s="6"/>
      <c r="C215" s="217"/>
      <c r="D215" s="74"/>
      <c r="E215" s="16" t="str">
        <f t="shared" si="3"/>
        <v/>
      </c>
      <c r="F215" s="354" t="b">
        <f>IF(nume_candidat="",FALSE,ISNUMBER(SEARCH(nume_candidat,#REF!)))</f>
        <v>0</v>
      </c>
      <c r="G215" s="355" t="e">
        <f>LEN(#REF!)-LEN(SUBSTITUTE(#REF!,",",""))+1</f>
        <v>#REF!</v>
      </c>
    </row>
    <row r="216" spans="1:7">
      <c r="A216" s="5" t="s">
        <v>273</v>
      </c>
      <c r="B216" s="6"/>
      <c r="C216" s="217"/>
      <c r="D216" s="74"/>
      <c r="E216" s="16" t="str">
        <f t="shared" si="3"/>
        <v/>
      </c>
      <c r="F216" s="354" t="b">
        <f>IF(nume_candidat="",FALSE,ISNUMBER(SEARCH(nume_candidat,#REF!)))</f>
        <v>0</v>
      </c>
      <c r="G216" s="355" t="e">
        <f>LEN(#REF!)-LEN(SUBSTITUTE(#REF!,",",""))+1</f>
        <v>#REF!</v>
      </c>
    </row>
    <row r="217" spans="1:7">
      <c r="A217" s="5" t="s">
        <v>274</v>
      </c>
      <c r="B217" s="6"/>
      <c r="C217" s="217"/>
      <c r="D217" s="74"/>
      <c r="E217" s="16" t="str">
        <f t="shared" si="3"/>
        <v/>
      </c>
      <c r="F217" s="354" t="b">
        <f>IF(nume_candidat="",FALSE,ISNUMBER(SEARCH(nume_candidat,#REF!)))</f>
        <v>0</v>
      </c>
      <c r="G217" s="355" t="e">
        <f>LEN(#REF!)-LEN(SUBSTITUTE(#REF!,",",""))+1</f>
        <v>#REF!</v>
      </c>
    </row>
    <row r="218" spans="1:7">
      <c r="A218" s="5" t="s">
        <v>275</v>
      </c>
      <c r="B218" s="6"/>
      <c r="C218" s="217"/>
      <c r="D218" s="74"/>
      <c r="E218" s="16" t="str">
        <f t="shared" si="3"/>
        <v/>
      </c>
      <c r="F218" s="354" t="b">
        <f>IF(nume_candidat="",FALSE,ISNUMBER(SEARCH(nume_candidat,#REF!)))</f>
        <v>0</v>
      </c>
      <c r="G218" s="355" t="e">
        <f>LEN(#REF!)-LEN(SUBSTITUTE(#REF!,",",""))+1</f>
        <v>#REF!</v>
      </c>
    </row>
    <row r="219" spans="1:7">
      <c r="A219" s="5" t="s">
        <v>276</v>
      </c>
      <c r="B219" s="6"/>
      <c r="C219" s="217"/>
      <c r="D219" s="74"/>
      <c r="E219" s="16" t="str">
        <f t="shared" si="3"/>
        <v/>
      </c>
      <c r="F219" s="354" t="b">
        <f>IF(nume_candidat="",FALSE,ISNUMBER(SEARCH(nume_candidat,#REF!)))</f>
        <v>0</v>
      </c>
      <c r="G219" s="355" t="e">
        <f>LEN(#REF!)-LEN(SUBSTITUTE(#REF!,",",""))+1</f>
        <v>#REF!</v>
      </c>
    </row>
    <row r="220" spans="1:7">
      <c r="A220" s="5" t="s">
        <v>277</v>
      </c>
      <c r="B220" s="6"/>
      <c r="C220" s="217"/>
      <c r="D220" s="74"/>
      <c r="E220" s="16" t="str">
        <f t="shared" si="3"/>
        <v/>
      </c>
      <c r="F220" s="354" t="b">
        <f>IF(nume_candidat="",FALSE,ISNUMBER(SEARCH(nume_candidat,#REF!)))</f>
        <v>0</v>
      </c>
      <c r="G220" s="355" t="e">
        <f>LEN(#REF!)-LEN(SUBSTITUTE(#REF!,",",""))+1</f>
        <v>#REF!</v>
      </c>
    </row>
    <row r="221" spans="1:7">
      <c r="A221" s="5" t="s">
        <v>278</v>
      </c>
      <c r="B221" s="6"/>
      <c r="C221" s="217"/>
      <c r="D221" s="74"/>
      <c r="E221" s="16" t="str">
        <f t="shared" si="3"/>
        <v/>
      </c>
      <c r="F221" s="354" t="b">
        <f>IF(nume_candidat="",FALSE,ISNUMBER(SEARCH(nume_candidat,#REF!)))</f>
        <v>0</v>
      </c>
      <c r="G221" s="355" t="e">
        <f>LEN(#REF!)-LEN(SUBSTITUTE(#REF!,",",""))+1</f>
        <v>#REF!</v>
      </c>
    </row>
    <row r="222" spans="1:7">
      <c r="A222" s="5" t="s">
        <v>279</v>
      </c>
      <c r="B222" s="6"/>
      <c r="C222" s="217"/>
      <c r="D222" s="74"/>
      <c r="E222" s="16" t="str">
        <f t="shared" si="3"/>
        <v/>
      </c>
      <c r="F222" s="354" t="b">
        <f>IF(nume_candidat="",FALSE,ISNUMBER(SEARCH(nume_candidat,#REF!)))</f>
        <v>0</v>
      </c>
      <c r="G222" s="355" t="e">
        <f>LEN(#REF!)-LEN(SUBSTITUTE(#REF!,",",""))+1</f>
        <v>#REF!</v>
      </c>
    </row>
    <row r="223" spans="1:7">
      <c r="A223" s="5" t="s">
        <v>280</v>
      </c>
      <c r="B223" s="6"/>
      <c r="C223" s="217"/>
      <c r="D223" s="74"/>
      <c r="E223" s="16" t="str">
        <f t="shared" si="3"/>
        <v/>
      </c>
      <c r="F223" s="354" t="b">
        <f>IF(nume_candidat="",FALSE,ISNUMBER(SEARCH(nume_candidat,#REF!)))</f>
        <v>0</v>
      </c>
      <c r="G223" s="355" t="e">
        <f>LEN(#REF!)-LEN(SUBSTITUTE(#REF!,",",""))+1</f>
        <v>#REF!</v>
      </c>
    </row>
    <row r="224" spans="1:7">
      <c r="A224" s="5" t="s">
        <v>281</v>
      </c>
      <c r="B224" s="6"/>
      <c r="C224" s="217"/>
      <c r="D224" s="74"/>
      <c r="E224" s="16" t="str">
        <f t="shared" si="3"/>
        <v/>
      </c>
      <c r="F224" s="354" t="b">
        <f>IF(nume_candidat="",FALSE,ISNUMBER(SEARCH(nume_candidat,#REF!)))</f>
        <v>0</v>
      </c>
      <c r="G224" s="355" t="e">
        <f>LEN(#REF!)-LEN(SUBSTITUTE(#REF!,",",""))+1</f>
        <v>#REF!</v>
      </c>
    </row>
    <row r="225" spans="1:7">
      <c r="A225" s="5" t="s">
        <v>282</v>
      </c>
      <c r="B225" s="6"/>
      <c r="C225" s="217"/>
      <c r="D225" s="74"/>
      <c r="E225" s="16" t="str">
        <f t="shared" si="3"/>
        <v/>
      </c>
      <c r="F225" s="354" t="b">
        <f>IF(nume_candidat="",FALSE,ISNUMBER(SEARCH(nume_candidat,#REF!)))</f>
        <v>0</v>
      </c>
      <c r="G225" s="355" t="e">
        <f>LEN(#REF!)-LEN(SUBSTITUTE(#REF!,",",""))+1</f>
        <v>#REF!</v>
      </c>
    </row>
    <row r="226" spans="1:7">
      <c r="A226" s="5" t="s">
        <v>283</v>
      </c>
      <c r="B226" s="6"/>
      <c r="C226" s="217"/>
      <c r="D226" s="74"/>
      <c r="E226" s="16" t="str">
        <f t="shared" si="3"/>
        <v/>
      </c>
      <c r="F226" s="354" t="b">
        <f>IF(nume_candidat="",FALSE,ISNUMBER(SEARCH(nume_candidat,#REF!)))</f>
        <v>0</v>
      </c>
      <c r="G226" s="355" t="e">
        <f>LEN(#REF!)-LEN(SUBSTITUTE(#REF!,",",""))+1</f>
        <v>#REF!</v>
      </c>
    </row>
    <row r="227" spans="1:7">
      <c r="A227" s="5" t="s">
        <v>284</v>
      </c>
      <c r="B227" s="6"/>
      <c r="C227" s="217"/>
      <c r="D227" s="74"/>
      <c r="E227" s="16" t="str">
        <f t="shared" si="3"/>
        <v/>
      </c>
      <c r="F227" s="354" t="b">
        <f>IF(nume_candidat="",FALSE,ISNUMBER(SEARCH(nume_candidat,#REF!)))</f>
        <v>0</v>
      </c>
      <c r="G227" s="355" t="e">
        <f>LEN(#REF!)-LEN(SUBSTITUTE(#REF!,",",""))+1</f>
        <v>#REF!</v>
      </c>
    </row>
    <row r="228" spans="1:7">
      <c r="A228" s="5" t="s">
        <v>285</v>
      </c>
      <c r="B228" s="6"/>
      <c r="C228" s="217"/>
      <c r="D228" s="74"/>
      <c r="E228" s="16" t="str">
        <f t="shared" si="3"/>
        <v/>
      </c>
      <c r="F228" s="354" t="b">
        <f>IF(nume_candidat="",FALSE,ISNUMBER(SEARCH(nume_candidat,#REF!)))</f>
        <v>0</v>
      </c>
      <c r="G228" s="355" t="e">
        <f>LEN(#REF!)-LEN(SUBSTITUTE(#REF!,",",""))+1</f>
        <v>#REF!</v>
      </c>
    </row>
    <row r="229" spans="1:7">
      <c r="A229" s="5" t="s">
        <v>286</v>
      </c>
      <c r="B229" s="6"/>
      <c r="C229" s="217"/>
      <c r="D229" s="74"/>
      <c r="E229" s="16" t="str">
        <f t="shared" si="3"/>
        <v/>
      </c>
      <c r="F229" s="354" t="b">
        <f>IF(nume_candidat="",FALSE,ISNUMBER(SEARCH(nume_candidat,#REF!)))</f>
        <v>0</v>
      </c>
      <c r="G229" s="355" t="e">
        <f>LEN(#REF!)-LEN(SUBSTITUTE(#REF!,",",""))+1</f>
        <v>#REF!</v>
      </c>
    </row>
    <row r="230" spans="1:7">
      <c r="A230" s="5" t="s">
        <v>287</v>
      </c>
      <c r="B230" s="6"/>
      <c r="C230" s="217"/>
      <c r="D230" s="74"/>
      <c r="E230" s="16" t="str">
        <f t="shared" si="3"/>
        <v/>
      </c>
      <c r="F230" s="354" t="b">
        <f>IF(nume_candidat="",FALSE,ISNUMBER(SEARCH(nume_candidat,#REF!)))</f>
        <v>0</v>
      </c>
      <c r="G230" s="355" t="e">
        <f>LEN(#REF!)-LEN(SUBSTITUTE(#REF!,",",""))+1</f>
        <v>#REF!</v>
      </c>
    </row>
    <row r="231" spans="1:7">
      <c r="A231" s="5" t="s">
        <v>288</v>
      </c>
      <c r="B231" s="6"/>
      <c r="C231" s="217"/>
      <c r="D231" s="74"/>
      <c r="E231" s="16" t="str">
        <f t="shared" si="3"/>
        <v/>
      </c>
      <c r="F231" s="354" t="b">
        <f>IF(nume_candidat="",FALSE,ISNUMBER(SEARCH(nume_candidat,#REF!)))</f>
        <v>0</v>
      </c>
      <c r="G231" s="355" t="e">
        <f>LEN(#REF!)-LEN(SUBSTITUTE(#REF!,",",""))+1</f>
        <v>#REF!</v>
      </c>
    </row>
    <row r="232" spans="1:7">
      <c r="A232" s="5" t="s">
        <v>289</v>
      </c>
      <c r="B232" s="6"/>
      <c r="C232" s="217"/>
      <c r="D232" s="74"/>
      <c r="E232" s="16" t="str">
        <f t="shared" si="3"/>
        <v/>
      </c>
      <c r="F232" s="354" t="b">
        <f>IF(nume_candidat="",FALSE,ISNUMBER(SEARCH(nume_candidat,#REF!)))</f>
        <v>0</v>
      </c>
      <c r="G232" s="355" t="e">
        <f>LEN(#REF!)-LEN(SUBSTITUTE(#REF!,",",""))+1</f>
        <v>#REF!</v>
      </c>
    </row>
    <row r="233" spans="1:7">
      <c r="A233" s="5" t="s">
        <v>290</v>
      </c>
      <c r="B233" s="6"/>
      <c r="C233" s="217"/>
      <c r="D233" s="74"/>
      <c r="E233" s="16" t="str">
        <f t="shared" si="3"/>
        <v/>
      </c>
      <c r="F233" s="354" t="b">
        <f>IF(nume_candidat="",FALSE,ISNUMBER(SEARCH(nume_candidat,#REF!)))</f>
        <v>0</v>
      </c>
      <c r="G233" s="355" t="e">
        <f>LEN(#REF!)-LEN(SUBSTITUTE(#REF!,",",""))+1</f>
        <v>#REF!</v>
      </c>
    </row>
    <row r="234" spans="1:7">
      <c r="A234" s="5" t="s">
        <v>291</v>
      </c>
      <c r="B234" s="6"/>
      <c r="C234" s="217"/>
      <c r="D234" s="74"/>
      <c r="E234" s="16" t="str">
        <f t="shared" si="3"/>
        <v/>
      </c>
      <c r="F234" s="354" t="b">
        <f>IF(nume_candidat="",FALSE,ISNUMBER(SEARCH(nume_candidat,#REF!)))</f>
        <v>0</v>
      </c>
      <c r="G234" s="355" t="e">
        <f>LEN(#REF!)-LEN(SUBSTITUTE(#REF!,",",""))+1</f>
        <v>#REF!</v>
      </c>
    </row>
    <row r="235" spans="1:7">
      <c r="A235" s="5" t="s">
        <v>292</v>
      </c>
      <c r="B235" s="6"/>
      <c r="C235" s="217"/>
      <c r="D235" s="74"/>
      <c r="E235" s="16" t="str">
        <f t="shared" si="3"/>
        <v/>
      </c>
      <c r="F235" s="354" t="b">
        <f>IF(nume_candidat="",FALSE,ISNUMBER(SEARCH(nume_candidat,#REF!)))</f>
        <v>0</v>
      </c>
      <c r="G235" s="355" t="e">
        <f>LEN(#REF!)-LEN(SUBSTITUTE(#REF!,",",""))+1</f>
        <v>#REF!</v>
      </c>
    </row>
    <row r="236" spans="1:7">
      <c r="A236" s="5" t="s">
        <v>293</v>
      </c>
      <c r="B236" s="6"/>
      <c r="C236" s="217"/>
      <c r="D236" s="74"/>
      <c r="E236" s="16" t="str">
        <f t="shared" si="3"/>
        <v/>
      </c>
      <c r="F236" s="354" t="b">
        <f>IF(nume_candidat="",FALSE,ISNUMBER(SEARCH(nume_candidat,#REF!)))</f>
        <v>0</v>
      </c>
      <c r="G236" s="355" t="e">
        <f>LEN(#REF!)-LEN(SUBSTITUTE(#REF!,",",""))+1</f>
        <v>#REF!</v>
      </c>
    </row>
    <row r="237" spans="1:7">
      <c r="A237" s="5" t="s">
        <v>294</v>
      </c>
      <c r="B237" s="6"/>
      <c r="C237" s="217"/>
      <c r="D237" s="74"/>
      <c r="E237" s="16" t="str">
        <f t="shared" si="3"/>
        <v/>
      </c>
      <c r="F237" s="354" t="b">
        <f>IF(nume_candidat="",FALSE,ISNUMBER(SEARCH(nume_candidat,#REF!)))</f>
        <v>0</v>
      </c>
      <c r="G237" s="355" t="e">
        <f>LEN(#REF!)-LEN(SUBSTITUTE(#REF!,",",""))+1</f>
        <v>#REF!</v>
      </c>
    </row>
    <row r="238" spans="1:7">
      <c r="A238" s="5" t="s">
        <v>295</v>
      </c>
      <c r="B238" s="6"/>
      <c r="C238" s="217"/>
      <c r="D238" s="74"/>
      <c r="E238" s="16" t="str">
        <f t="shared" si="3"/>
        <v/>
      </c>
      <c r="F238" s="354" t="b">
        <f>IF(nume_candidat="",FALSE,ISNUMBER(SEARCH(nume_candidat,#REF!)))</f>
        <v>0</v>
      </c>
      <c r="G238" s="355" t="e">
        <f>LEN(#REF!)-LEN(SUBSTITUTE(#REF!,",",""))+1</f>
        <v>#REF!</v>
      </c>
    </row>
    <row r="239" spans="1:7">
      <c r="A239" s="5" t="s">
        <v>296</v>
      </c>
      <c r="B239" s="6"/>
      <c r="C239" s="217"/>
      <c r="D239" s="74"/>
      <c r="E239" s="16" t="str">
        <f t="shared" si="3"/>
        <v/>
      </c>
      <c r="F239" s="354" t="b">
        <f>IF(nume_candidat="",FALSE,ISNUMBER(SEARCH(nume_candidat,#REF!)))</f>
        <v>0</v>
      </c>
      <c r="G239" s="355" t="e">
        <f>LEN(#REF!)-LEN(SUBSTITUTE(#REF!,",",""))+1</f>
        <v>#REF!</v>
      </c>
    </row>
    <row r="240" spans="1:7">
      <c r="A240" s="5" t="s">
        <v>297</v>
      </c>
      <c r="B240" s="6"/>
      <c r="C240" s="217"/>
      <c r="D240" s="74"/>
      <c r="E240" s="16" t="str">
        <f t="shared" si="3"/>
        <v/>
      </c>
      <c r="F240" s="354" t="b">
        <f>IF(nume_candidat="",FALSE,ISNUMBER(SEARCH(nume_candidat,#REF!)))</f>
        <v>0</v>
      </c>
      <c r="G240" s="355" t="e">
        <f>LEN(#REF!)-LEN(SUBSTITUTE(#REF!,",",""))+1</f>
        <v>#REF!</v>
      </c>
    </row>
    <row r="241" spans="1:7">
      <c r="A241" s="5" t="s">
        <v>298</v>
      </c>
      <c r="B241" s="6"/>
      <c r="C241" s="217"/>
      <c r="D241" s="74"/>
      <c r="E241" s="16" t="str">
        <f t="shared" si="3"/>
        <v/>
      </c>
      <c r="F241" s="354" t="b">
        <f>IF(nume_candidat="",FALSE,ISNUMBER(SEARCH(nume_candidat,#REF!)))</f>
        <v>0</v>
      </c>
      <c r="G241" s="355" t="e">
        <f>LEN(#REF!)-LEN(SUBSTITUTE(#REF!,",",""))+1</f>
        <v>#REF!</v>
      </c>
    </row>
    <row r="242" spans="1:7">
      <c r="A242" s="5" t="s">
        <v>299</v>
      </c>
      <c r="B242" s="6"/>
      <c r="C242" s="217"/>
      <c r="D242" s="74"/>
      <c r="E242" s="16" t="str">
        <f t="shared" si="3"/>
        <v/>
      </c>
      <c r="F242" s="354" t="b">
        <f>IF(nume_candidat="",FALSE,ISNUMBER(SEARCH(nume_candidat,#REF!)))</f>
        <v>0</v>
      </c>
      <c r="G242" s="355" t="e">
        <f>LEN(#REF!)-LEN(SUBSTITUTE(#REF!,",",""))+1</f>
        <v>#REF!</v>
      </c>
    </row>
    <row r="243" spans="1:7">
      <c r="A243" s="5" t="s">
        <v>300</v>
      </c>
      <c r="B243" s="6"/>
      <c r="C243" s="217"/>
      <c r="D243" s="74"/>
      <c r="E243" s="16" t="str">
        <f t="shared" si="3"/>
        <v/>
      </c>
      <c r="F243" s="354" t="b">
        <f>IF(nume_candidat="",FALSE,ISNUMBER(SEARCH(nume_candidat,#REF!)))</f>
        <v>0</v>
      </c>
      <c r="G243" s="355" t="e">
        <f>LEN(#REF!)-LEN(SUBSTITUTE(#REF!,",",""))+1</f>
        <v>#REF!</v>
      </c>
    </row>
    <row r="244" spans="1:7">
      <c r="A244" s="5" t="s">
        <v>301</v>
      </c>
      <c r="B244" s="6"/>
      <c r="C244" s="217"/>
      <c r="D244" s="74"/>
      <c r="E244" s="16" t="str">
        <f t="shared" si="3"/>
        <v/>
      </c>
      <c r="F244" s="354" t="b">
        <f>IF(nume_candidat="",FALSE,ISNUMBER(SEARCH(nume_candidat,#REF!)))</f>
        <v>0</v>
      </c>
      <c r="G244" s="355" t="e">
        <f>LEN(#REF!)-LEN(SUBSTITUTE(#REF!,",",""))+1</f>
        <v>#REF!</v>
      </c>
    </row>
    <row r="245" spans="1:7">
      <c r="A245" s="5" t="s">
        <v>302</v>
      </c>
      <c r="B245" s="6"/>
      <c r="C245" s="217"/>
      <c r="D245" s="74"/>
      <c r="E245" s="16" t="str">
        <f t="shared" si="3"/>
        <v/>
      </c>
      <c r="F245" s="354" t="b">
        <f>IF(nume_candidat="",FALSE,ISNUMBER(SEARCH(nume_candidat,#REF!)))</f>
        <v>0</v>
      </c>
      <c r="G245" s="355" t="e">
        <f>LEN(#REF!)-LEN(SUBSTITUTE(#REF!,",",""))+1</f>
        <v>#REF!</v>
      </c>
    </row>
    <row r="246" spans="1:7">
      <c r="A246" s="5" t="s">
        <v>303</v>
      </c>
      <c r="B246" s="6"/>
      <c r="C246" s="217"/>
      <c r="D246" s="74"/>
      <c r="E246" s="16" t="str">
        <f t="shared" si="3"/>
        <v/>
      </c>
      <c r="F246" s="354" t="b">
        <f>IF(nume_candidat="",FALSE,ISNUMBER(SEARCH(nume_candidat,#REF!)))</f>
        <v>0</v>
      </c>
      <c r="G246" s="355" t="e">
        <f>LEN(#REF!)-LEN(SUBSTITUTE(#REF!,",",""))+1</f>
        <v>#REF!</v>
      </c>
    </row>
    <row r="247" spans="1:7">
      <c r="A247" s="5" t="s">
        <v>304</v>
      </c>
      <c r="B247" s="6"/>
      <c r="C247" s="217"/>
      <c r="D247" s="74"/>
      <c r="E247" s="16" t="str">
        <f t="shared" si="3"/>
        <v/>
      </c>
      <c r="F247" s="354" t="b">
        <f>IF(nume_candidat="",FALSE,ISNUMBER(SEARCH(nume_candidat,#REF!)))</f>
        <v>0</v>
      </c>
      <c r="G247" s="355" t="e">
        <f>LEN(#REF!)-LEN(SUBSTITUTE(#REF!,",",""))+1</f>
        <v>#REF!</v>
      </c>
    </row>
    <row r="248" spans="1:7">
      <c r="A248" s="5" t="s">
        <v>305</v>
      </c>
      <c r="B248" s="6"/>
      <c r="C248" s="217"/>
      <c r="D248" s="74"/>
      <c r="E248" s="16" t="str">
        <f t="shared" si="3"/>
        <v/>
      </c>
      <c r="F248" s="354" t="b">
        <f>IF(nume_candidat="",FALSE,ISNUMBER(SEARCH(nume_candidat,#REF!)))</f>
        <v>0</v>
      </c>
      <c r="G248" s="355" t="e">
        <f>LEN(#REF!)-LEN(SUBSTITUTE(#REF!,",",""))+1</f>
        <v>#REF!</v>
      </c>
    </row>
    <row r="249" spans="1:7">
      <c r="A249" s="5" t="s">
        <v>306</v>
      </c>
      <c r="B249" s="6"/>
      <c r="C249" s="217"/>
      <c r="D249" s="74"/>
      <c r="E249" s="16" t="str">
        <f t="shared" si="3"/>
        <v/>
      </c>
      <c r="F249" s="354" t="b">
        <f>IF(nume_candidat="",FALSE,ISNUMBER(SEARCH(nume_candidat,#REF!)))</f>
        <v>0</v>
      </c>
      <c r="G249" s="355" t="e">
        <f>LEN(#REF!)-LEN(SUBSTITUTE(#REF!,",",""))+1</f>
        <v>#REF!</v>
      </c>
    </row>
    <row r="250" spans="1:7">
      <c r="A250" s="5" t="s">
        <v>307</v>
      </c>
      <c r="B250" s="6"/>
      <c r="C250" s="217"/>
      <c r="D250" s="74"/>
      <c r="E250" s="16" t="str">
        <f t="shared" si="3"/>
        <v/>
      </c>
      <c r="F250" s="354" t="b">
        <f>IF(nume_candidat="",FALSE,ISNUMBER(SEARCH(nume_candidat,#REF!)))</f>
        <v>0</v>
      </c>
      <c r="G250" s="355" t="e">
        <f>LEN(#REF!)-LEN(SUBSTITUTE(#REF!,",",""))+1</f>
        <v>#REF!</v>
      </c>
    </row>
    <row r="251" spans="1:7">
      <c r="A251" s="5" t="s">
        <v>308</v>
      </c>
      <c r="B251" s="6"/>
      <c r="C251" s="217"/>
      <c r="D251" s="74"/>
      <c r="E251" s="16" t="str">
        <f t="shared" si="3"/>
        <v/>
      </c>
      <c r="F251" s="354" t="b">
        <f>IF(nume_candidat="",FALSE,ISNUMBER(SEARCH(nume_candidat,#REF!)))</f>
        <v>0</v>
      </c>
      <c r="G251" s="355" t="e">
        <f>LEN(#REF!)-LEN(SUBSTITUTE(#REF!,",",""))+1</f>
        <v>#REF!</v>
      </c>
    </row>
    <row r="252" spans="1:7">
      <c r="A252" s="5" t="s">
        <v>309</v>
      </c>
      <c r="B252" s="6"/>
      <c r="C252" s="217"/>
      <c r="D252" s="74"/>
      <c r="E252" s="16" t="str">
        <f t="shared" si="3"/>
        <v/>
      </c>
      <c r="F252" s="354" t="b">
        <f>IF(nume_candidat="",FALSE,ISNUMBER(SEARCH(nume_candidat,#REF!)))</f>
        <v>0</v>
      </c>
      <c r="G252" s="355" t="e">
        <f>LEN(#REF!)-LEN(SUBSTITUTE(#REF!,",",""))+1</f>
        <v>#REF!</v>
      </c>
    </row>
    <row r="253" spans="1:7">
      <c r="A253" s="5" t="s">
        <v>310</v>
      </c>
      <c r="B253" s="6"/>
      <c r="C253" s="217"/>
      <c r="D253" s="74"/>
      <c r="E253" s="16" t="str">
        <f t="shared" si="3"/>
        <v/>
      </c>
      <c r="F253" s="354" t="b">
        <f>IF(nume_candidat="",FALSE,ISNUMBER(SEARCH(nume_candidat,#REF!)))</f>
        <v>0</v>
      </c>
      <c r="G253" s="355" t="e">
        <f>LEN(#REF!)-LEN(SUBSTITUTE(#REF!,",",""))+1</f>
        <v>#REF!</v>
      </c>
    </row>
    <row r="254" spans="1:7">
      <c r="A254" s="5" t="s">
        <v>311</v>
      </c>
      <c r="B254" s="6"/>
      <c r="C254" s="217"/>
      <c r="D254" s="74"/>
      <c r="E254" s="16" t="str">
        <f t="shared" si="3"/>
        <v/>
      </c>
      <c r="F254" s="354" t="b">
        <f>IF(nume_candidat="",FALSE,ISNUMBER(SEARCH(nume_candidat,#REF!)))</f>
        <v>0</v>
      </c>
      <c r="G254" s="355" t="e">
        <f>LEN(#REF!)-LEN(SUBSTITUTE(#REF!,",",""))+1</f>
        <v>#REF!</v>
      </c>
    </row>
    <row r="255" spans="1:7">
      <c r="A255" s="5" t="s">
        <v>312</v>
      </c>
      <c r="B255" s="6"/>
      <c r="C255" s="217"/>
      <c r="D255" s="74"/>
      <c r="E255" s="16" t="str">
        <f t="shared" si="3"/>
        <v/>
      </c>
      <c r="F255" s="354" t="b">
        <f>IF(nume_candidat="",FALSE,ISNUMBER(SEARCH(nume_candidat,#REF!)))</f>
        <v>0</v>
      </c>
      <c r="G255" s="355" t="e">
        <f>LEN(#REF!)-LEN(SUBSTITUTE(#REF!,",",""))+1</f>
        <v>#REF!</v>
      </c>
    </row>
    <row r="256" spans="1:7">
      <c r="A256" s="5" t="s">
        <v>313</v>
      </c>
      <c r="B256" s="6"/>
      <c r="C256" s="217"/>
      <c r="D256" s="74"/>
      <c r="E256" s="16" t="str">
        <f t="shared" si="3"/>
        <v/>
      </c>
      <c r="F256" s="354" t="b">
        <f>IF(nume_candidat="",FALSE,ISNUMBER(SEARCH(nume_candidat,#REF!)))</f>
        <v>0</v>
      </c>
      <c r="G256" s="355" t="e">
        <f>LEN(#REF!)-LEN(SUBSTITUTE(#REF!,",",""))+1</f>
        <v>#REF!</v>
      </c>
    </row>
    <row r="257" spans="1:7">
      <c r="A257" s="5" t="s">
        <v>314</v>
      </c>
      <c r="B257" s="6"/>
      <c r="C257" s="217"/>
      <c r="D257" s="74"/>
      <c r="E257" s="16" t="str">
        <f t="shared" si="3"/>
        <v/>
      </c>
      <c r="F257" s="354" t="b">
        <f>IF(nume_candidat="",FALSE,ISNUMBER(SEARCH(nume_candidat,#REF!)))</f>
        <v>0</v>
      </c>
      <c r="G257" s="355" t="e">
        <f>LEN(#REF!)-LEN(SUBSTITUTE(#REF!,",",""))+1</f>
        <v>#REF!</v>
      </c>
    </row>
    <row r="258" spans="1:7">
      <c r="A258" s="5" t="s">
        <v>315</v>
      </c>
      <c r="B258" s="6"/>
      <c r="C258" s="217"/>
      <c r="D258" s="74"/>
      <c r="E258" s="16" t="str">
        <f t="shared" si="3"/>
        <v/>
      </c>
      <c r="F258" s="354" t="b">
        <f>IF(nume_candidat="",FALSE,ISNUMBER(SEARCH(nume_candidat,#REF!)))</f>
        <v>0</v>
      </c>
      <c r="G258" s="355" t="e">
        <f>LEN(#REF!)-LEN(SUBSTITUTE(#REF!,",",""))+1</f>
        <v>#REF!</v>
      </c>
    </row>
    <row r="259" spans="1:7">
      <c r="A259" s="5" t="s">
        <v>316</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I9" sqref="I9"/>
    </sheetView>
  </sheetViews>
  <sheetFormatPr defaultColWidth="9.109375" defaultRowHeight="15.6"/>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c r="A1" s="59" t="s">
        <v>483</v>
      </c>
      <c r="G1" s="61"/>
      <c r="I1" s="63"/>
      <c r="J1" s="289"/>
    </row>
    <row r="2" spans="1:11" s="60" customFormat="1">
      <c r="A2" s="59" t="s">
        <v>979</v>
      </c>
      <c r="G2" s="61"/>
      <c r="I2" s="63"/>
      <c r="J2" s="289"/>
    </row>
    <row r="3" spans="1:11" s="60" customFormat="1">
      <c r="A3" s="59"/>
      <c r="G3" s="61"/>
      <c r="I3" s="63"/>
      <c r="J3" s="289"/>
    </row>
    <row r="4" spans="1:11">
      <c r="A4" s="530" t="s">
        <v>936</v>
      </c>
      <c r="B4" s="530"/>
      <c r="C4" s="530"/>
      <c r="D4" s="530"/>
      <c r="E4" s="530"/>
      <c r="F4" s="530"/>
      <c r="G4" s="530"/>
      <c r="H4" s="530"/>
      <c r="I4" s="530"/>
      <c r="J4" s="291"/>
    </row>
    <row r="5" spans="1:11">
      <c r="A5" s="530" t="s">
        <v>980</v>
      </c>
      <c r="B5" s="530"/>
      <c r="C5" s="530"/>
      <c r="D5" s="530"/>
      <c r="E5" s="530"/>
      <c r="F5" s="530"/>
      <c r="G5" s="530"/>
      <c r="H5" s="530"/>
      <c r="I5" s="530"/>
    </row>
    <row r="6" spans="1:11" ht="13.5" customHeight="1">
      <c r="G6" s="64"/>
      <c r="I6" s="347" t="str">
        <f>CONCATENATE(functie," ",nume_candidat)</f>
        <v>Asistent Popescu Ion</v>
      </c>
    </row>
    <row r="7" spans="1:11" ht="18.75" customHeight="1">
      <c r="A7" s="527" t="s">
        <v>338</v>
      </c>
      <c r="B7" s="527" t="s">
        <v>0</v>
      </c>
      <c r="C7" s="527" t="s">
        <v>545</v>
      </c>
      <c r="D7" s="527" t="s">
        <v>1103</v>
      </c>
      <c r="E7" s="527" t="s">
        <v>1079</v>
      </c>
      <c r="F7" s="527" t="s">
        <v>16</v>
      </c>
      <c r="G7" s="533" t="s">
        <v>2</v>
      </c>
      <c r="H7" s="527" t="s">
        <v>18</v>
      </c>
      <c r="I7" s="588" t="s">
        <v>544</v>
      </c>
      <c r="J7" s="534" t="s">
        <v>541</v>
      </c>
      <c r="K7" s="535" t="s">
        <v>551</v>
      </c>
    </row>
    <row r="8" spans="1:11" ht="46.5" customHeight="1">
      <c r="A8" s="527"/>
      <c r="B8" s="527"/>
      <c r="C8" s="527"/>
      <c r="D8" s="527"/>
      <c r="E8" s="527"/>
      <c r="F8" s="527"/>
      <c r="G8" s="533"/>
      <c r="H8" s="527"/>
      <c r="I8" s="589"/>
      <c r="J8" s="534"/>
      <c r="K8" s="535"/>
    </row>
    <row r="9" spans="1:11">
      <c r="A9" s="88"/>
      <c r="B9" s="65"/>
      <c r="C9" s="65"/>
      <c r="D9" s="65"/>
      <c r="E9" s="65"/>
      <c r="F9" s="65"/>
      <c r="G9" s="30"/>
      <c r="H9" s="66"/>
      <c r="I9" s="148">
        <f>SUMIF(I10:I1010,"&gt;0")</f>
        <v>112.5</v>
      </c>
      <c r="J9" s="298"/>
    </row>
    <row r="10" spans="1:11" ht="46.8">
      <c r="A10" s="37">
        <v>1</v>
      </c>
      <c r="B10" s="7" t="s">
        <v>567</v>
      </c>
      <c r="C10" s="7" t="s">
        <v>553</v>
      </c>
      <c r="D10" s="380"/>
      <c r="E10" s="7" t="s">
        <v>982</v>
      </c>
      <c r="F10" s="7" t="s">
        <v>788</v>
      </c>
      <c r="G10" s="220">
        <v>2017</v>
      </c>
      <c r="H10" s="220">
        <v>100</v>
      </c>
      <c r="I10" s="16">
        <f t="shared" ref="I10:I73" si="0">IF(OR($B10="",$C10="",$F10="",,$G10&lt;an_initial,$G10&gt;an_final,$J10=FALSE),"",HLOOKUP(E10,ii521punctaje,2,FALSE)*H10/K10)</f>
        <v>37.5</v>
      </c>
      <c r="J10" s="349" t="b">
        <f t="shared" ref="J10:J73" si="1">IF(nume_candidat="",FALSE,ISNUMBER(SEARCH(nume_candidat,$B10)))</f>
        <v>1</v>
      </c>
      <c r="K10" s="350">
        <f t="shared" ref="K10:K41" si="2">LEN(B10)-LEN(SUBSTITUTE(B10,",",""))+1</f>
        <v>2</v>
      </c>
    </row>
    <row r="11" spans="1:11" ht="46.8">
      <c r="A11" s="37">
        <v>2</v>
      </c>
      <c r="B11" s="7" t="s">
        <v>552</v>
      </c>
      <c r="C11" s="7" t="s">
        <v>553</v>
      </c>
      <c r="D11" s="380"/>
      <c r="E11" s="7" t="s">
        <v>983</v>
      </c>
      <c r="F11" s="7" t="s">
        <v>788</v>
      </c>
      <c r="G11" s="220">
        <v>2017</v>
      </c>
      <c r="H11" s="220"/>
      <c r="I11" s="16" t="str">
        <f t="shared" si="0"/>
        <v/>
      </c>
      <c r="J11" s="349" t="b">
        <f t="shared" si="1"/>
        <v>0</v>
      </c>
      <c r="K11" s="350">
        <f t="shared" si="2"/>
        <v>1</v>
      </c>
    </row>
    <row r="12" spans="1:11" ht="46.8">
      <c r="A12" s="37">
        <v>3</v>
      </c>
      <c r="B12" s="6" t="s">
        <v>566</v>
      </c>
      <c r="C12" s="7" t="s">
        <v>553</v>
      </c>
      <c r="D12" s="380"/>
      <c r="E12" s="7" t="s">
        <v>982</v>
      </c>
      <c r="F12" s="7" t="s">
        <v>788</v>
      </c>
      <c r="G12" s="220">
        <v>2017</v>
      </c>
      <c r="H12" s="220">
        <v>100</v>
      </c>
      <c r="I12" s="16">
        <f t="shared" si="0"/>
        <v>75</v>
      </c>
      <c r="J12" s="349" t="b">
        <f t="shared" si="1"/>
        <v>1</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G9" sqref="G9"/>
    </sheetView>
  </sheetViews>
  <sheetFormatPr defaultColWidth="9.109375" defaultRowHeight="15.6"/>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F1" s="61"/>
      <c r="G1" s="63"/>
      <c r="H1" s="289"/>
    </row>
    <row r="2" spans="1:9" s="60" customFormat="1">
      <c r="A2" s="59" t="s">
        <v>979</v>
      </c>
      <c r="F2" s="61"/>
      <c r="G2" s="63"/>
      <c r="H2" s="289"/>
    </row>
    <row r="3" spans="1:9" s="60" customFormat="1">
      <c r="A3" s="59"/>
      <c r="F3" s="61"/>
      <c r="G3" s="63"/>
      <c r="H3" s="289"/>
    </row>
    <row r="4" spans="1:9">
      <c r="A4" s="530" t="s">
        <v>936</v>
      </c>
      <c r="B4" s="530"/>
      <c r="C4" s="530"/>
      <c r="D4" s="530"/>
      <c r="E4" s="530"/>
      <c r="F4" s="530"/>
      <c r="G4" s="530"/>
      <c r="H4" s="291"/>
    </row>
    <row r="5" spans="1:9">
      <c r="A5" s="530" t="s">
        <v>984</v>
      </c>
      <c r="B5" s="530"/>
      <c r="C5" s="530"/>
      <c r="D5" s="530"/>
      <c r="E5" s="530"/>
      <c r="F5" s="530"/>
      <c r="G5" s="530"/>
    </row>
    <row r="6" spans="1:9" ht="13.5" customHeight="1">
      <c r="F6" s="64"/>
      <c r="G6" s="347" t="str">
        <f>CONCATENATE(functie," ",nume_candidat)</f>
        <v>Asistent Popescu Ion</v>
      </c>
    </row>
    <row r="7" spans="1:9" ht="18.75" customHeight="1">
      <c r="A7" s="527" t="s">
        <v>338</v>
      </c>
      <c r="B7" s="527" t="s">
        <v>0</v>
      </c>
      <c r="C7" s="527" t="s">
        <v>989</v>
      </c>
      <c r="D7" s="527" t="s">
        <v>1104</v>
      </c>
      <c r="E7" s="527" t="s">
        <v>1071</v>
      </c>
      <c r="F7" s="533" t="s">
        <v>2</v>
      </c>
      <c r="G7" s="588" t="s">
        <v>544</v>
      </c>
      <c r="H7" s="534" t="s">
        <v>541</v>
      </c>
      <c r="I7" s="535" t="s">
        <v>551</v>
      </c>
    </row>
    <row r="8" spans="1:9" ht="46.5" customHeight="1">
      <c r="A8" s="527"/>
      <c r="B8" s="527"/>
      <c r="C8" s="527"/>
      <c r="D8" s="527"/>
      <c r="E8" s="527"/>
      <c r="F8" s="533"/>
      <c r="G8" s="589"/>
      <c r="H8" s="534"/>
      <c r="I8" s="535"/>
    </row>
    <row r="9" spans="1:9">
      <c r="A9" s="88"/>
      <c r="B9" s="65"/>
      <c r="C9" s="65"/>
      <c r="D9" s="65"/>
      <c r="E9" s="65"/>
      <c r="F9" s="30"/>
      <c r="G9" s="148">
        <f>SUMIF(G10:G1010,"&gt;0")</f>
        <v>7.5</v>
      </c>
      <c r="H9" s="298"/>
    </row>
    <row r="10" spans="1:9">
      <c r="A10" s="37">
        <v>1</v>
      </c>
      <c r="B10" s="7" t="s">
        <v>567</v>
      </c>
      <c r="C10" s="7" t="s">
        <v>553</v>
      </c>
      <c r="D10" s="380"/>
      <c r="E10" s="7" t="s">
        <v>988</v>
      </c>
      <c r="F10" s="220">
        <v>2017</v>
      </c>
      <c r="G10" s="16">
        <f t="shared" ref="G10:G73" si="0">IF(OR($B10="",$C10="",,,$F10&lt;an_initial,$F10&gt;an_final,$H10=FALSE),"",HLOOKUP(E10,ii522punctaje,2,FALSE)/I10)</f>
        <v>2.5</v>
      </c>
      <c r="H10" s="349" t="b">
        <f t="shared" ref="H10:H73" si="1">IF(nume_candidat="",FALSE,ISNUMBER(SEARCH(nume_candidat,$B10)))</f>
        <v>1</v>
      </c>
      <c r="I10" s="350">
        <f t="shared" ref="I10:I41" si="2">LEN(B10)-LEN(SUBSTITUTE(B10,",",""))+1</f>
        <v>2</v>
      </c>
    </row>
    <row r="11" spans="1:9">
      <c r="A11" s="37">
        <v>2</v>
      </c>
      <c r="B11" s="7" t="s">
        <v>552</v>
      </c>
      <c r="C11" s="7" t="s">
        <v>553</v>
      </c>
      <c r="D11" s="380"/>
      <c r="E11" s="7" t="s">
        <v>986</v>
      </c>
      <c r="F11" s="220">
        <v>2017</v>
      </c>
      <c r="G11" s="16" t="str">
        <f t="shared" si="0"/>
        <v/>
      </c>
      <c r="H11" s="349" t="b">
        <f t="shared" si="1"/>
        <v>0</v>
      </c>
      <c r="I11" s="350">
        <f t="shared" si="2"/>
        <v>1</v>
      </c>
    </row>
    <row r="12" spans="1:9">
      <c r="A12" s="37">
        <v>3</v>
      </c>
      <c r="B12" s="6" t="s">
        <v>566</v>
      </c>
      <c r="C12" s="7" t="s">
        <v>553</v>
      </c>
      <c r="D12" s="380"/>
      <c r="E12" s="7" t="s">
        <v>988</v>
      </c>
      <c r="F12" s="220">
        <v>2017</v>
      </c>
      <c r="G12" s="16">
        <f t="shared" si="0"/>
        <v>5</v>
      </c>
      <c r="H12" s="349" t="b">
        <f t="shared" si="1"/>
        <v>1</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D9" sqref="D9"/>
    </sheetView>
  </sheetViews>
  <sheetFormatPr defaultColWidth="9.109375" defaultRowHeight="15.6"/>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59" t="s">
        <v>979</v>
      </c>
      <c r="C2" s="61"/>
      <c r="D2" s="63"/>
      <c r="E2" s="289"/>
    </row>
    <row r="3" spans="1:6" s="60" customFormat="1">
      <c r="A3" s="59"/>
      <c r="C3" s="61"/>
      <c r="D3" s="63"/>
      <c r="E3" s="289"/>
    </row>
    <row r="4" spans="1:6">
      <c r="A4" s="530" t="s">
        <v>936</v>
      </c>
      <c r="B4" s="530"/>
      <c r="C4" s="530"/>
      <c r="D4" s="530"/>
      <c r="E4" s="291"/>
    </row>
    <row r="5" spans="1:6" ht="57" customHeight="1">
      <c r="A5" s="536" t="s">
        <v>991</v>
      </c>
      <c r="B5" s="536"/>
      <c r="C5" s="536"/>
      <c r="D5" s="536"/>
    </row>
    <row r="6" spans="1:6" ht="13.5" customHeight="1">
      <c r="C6" s="64"/>
      <c r="D6" s="347" t="str">
        <f>CONCATENATE(functie," ",nume_candidat)</f>
        <v>Asistent Popescu Ion</v>
      </c>
    </row>
    <row r="7" spans="1:6" ht="18.75" customHeight="1">
      <c r="A7" s="527" t="s">
        <v>338</v>
      </c>
      <c r="B7" s="527" t="s">
        <v>921</v>
      </c>
      <c r="C7" s="533" t="s">
        <v>2</v>
      </c>
      <c r="D7" s="588" t="s">
        <v>544</v>
      </c>
      <c r="E7" s="534" t="s">
        <v>541</v>
      </c>
      <c r="F7" s="535" t="s">
        <v>551</v>
      </c>
    </row>
    <row r="8" spans="1:6" ht="46.5" customHeight="1">
      <c r="A8" s="527"/>
      <c r="B8" s="527"/>
      <c r="C8" s="533"/>
      <c r="D8" s="589"/>
      <c r="E8" s="534"/>
      <c r="F8" s="535"/>
    </row>
    <row r="9" spans="1:6">
      <c r="A9" s="88"/>
      <c r="B9" s="65"/>
      <c r="C9" s="30"/>
      <c r="D9" s="148">
        <f>SUMIF(D10:D1010,"&gt;0")</f>
        <v>60</v>
      </c>
      <c r="E9" s="298"/>
    </row>
    <row r="10" spans="1:6">
      <c r="A10" s="37">
        <v>1</v>
      </c>
      <c r="B10" s="7" t="s">
        <v>921</v>
      </c>
      <c r="C10" s="220">
        <v>2017</v>
      </c>
      <c r="D10" s="16">
        <f t="shared" ref="D10:D73" si="0">IF(OR($B10="",,$C10&lt;an_initial,$C10&gt;an_final,),"",20)</f>
        <v>20</v>
      </c>
      <c r="E10" s="349" t="b">
        <f t="shared" ref="E10:E73" si="1">IF(nume_candidat="",FALSE,ISNUMBER(SEARCH(nume_candidat,$B10)))</f>
        <v>0</v>
      </c>
      <c r="F10" s="350">
        <f t="shared" ref="F10:F41" si="2">LEN(B10)-LEN(SUBSTITUTE(B10,",",""))+1</f>
        <v>1</v>
      </c>
    </row>
    <row r="11" spans="1:6">
      <c r="A11" s="37">
        <v>2</v>
      </c>
      <c r="B11" s="7" t="s">
        <v>921</v>
      </c>
      <c r="C11" s="220">
        <v>2017</v>
      </c>
      <c r="D11" s="16">
        <f t="shared" si="0"/>
        <v>20</v>
      </c>
      <c r="E11" s="349" t="b">
        <f t="shared" si="1"/>
        <v>0</v>
      </c>
      <c r="F11" s="350">
        <f t="shared" si="2"/>
        <v>1</v>
      </c>
    </row>
    <row r="12" spans="1:6">
      <c r="A12" s="37">
        <v>3</v>
      </c>
      <c r="B12" s="6" t="s">
        <v>921</v>
      </c>
      <c r="C12" s="220">
        <v>2017</v>
      </c>
      <c r="D12" s="16">
        <f t="shared" si="0"/>
        <v>20</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G9" sqref="G9"/>
    </sheetView>
  </sheetViews>
  <sheetFormatPr defaultColWidth="9.109375" defaultRowHeight="15.6"/>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G1" s="63"/>
      <c r="H1" s="289"/>
    </row>
    <row r="2" spans="1:9" s="60" customFormat="1">
      <c r="A2" s="59" t="s">
        <v>979</v>
      </c>
      <c r="E2" s="61"/>
      <c r="G2" s="63"/>
      <c r="H2" s="289"/>
    </row>
    <row r="3" spans="1:9" s="60" customFormat="1">
      <c r="A3" s="59"/>
      <c r="E3" s="61"/>
      <c r="G3" s="63"/>
      <c r="H3" s="289"/>
    </row>
    <row r="4" spans="1:9">
      <c r="A4" s="530" t="s">
        <v>936</v>
      </c>
      <c r="B4" s="530"/>
      <c r="C4" s="530"/>
      <c r="D4" s="530"/>
      <c r="E4" s="530"/>
      <c r="F4" s="530"/>
      <c r="G4" s="530"/>
      <c r="H4" s="291"/>
    </row>
    <row r="5" spans="1:9">
      <c r="A5" s="530" t="s">
        <v>990</v>
      </c>
      <c r="B5" s="530"/>
      <c r="C5" s="530"/>
      <c r="D5" s="530"/>
      <c r="E5" s="530"/>
      <c r="F5" s="530"/>
      <c r="G5" s="530"/>
    </row>
    <row r="6" spans="1:9" ht="13.5" customHeight="1">
      <c r="E6" s="64"/>
      <c r="G6" s="347" t="str">
        <f>CONCATENATE(functie," ",nume_candidat)</f>
        <v>Asistent Popescu Ion</v>
      </c>
    </row>
    <row r="7" spans="1:9" ht="18.75" customHeight="1">
      <c r="A7" s="527" t="s">
        <v>338</v>
      </c>
      <c r="B7" s="527" t="s">
        <v>996</v>
      </c>
      <c r="C7" s="527" t="s">
        <v>921</v>
      </c>
      <c r="D7" s="527" t="s">
        <v>460</v>
      </c>
      <c r="E7" s="533" t="s">
        <v>2</v>
      </c>
      <c r="F7" s="527" t="s">
        <v>997</v>
      </c>
      <c r="G7" s="588" t="s">
        <v>544</v>
      </c>
      <c r="H7" s="534" t="s">
        <v>541</v>
      </c>
      <c r="I7" s="535" t="s">
        <v>551</v>
      </c>
    </row>
    <row r="8" spans="1:9" ht="46.5" customHeight="1">
      <c r="A8" s="527"/>
      <c r="B8" s="527"/>
      <c r="C8" s="527"/>
      <c r="D8" s="527"/>
      <c r="E8" s="533"/>
      <c r="F8" s="527"/>
      <c r="G8" s="589"/>
      <c r="H8" s="534"/>
      <c r="I8" s="535"/>
    </row>
    <row r="9" spans="1:9">
      <c r="A9" s="88"/>
      <c r="B9" s="65"/>
      <c r="C9" s="65"/>
      <c r="D9" s="65"/>
      <c r="E9" s="30"/>
      <c r="F9" s="66"/>
      <c r="G9" s="148">
        <f>SUMIF(G10:G1010,"&gt;0")</f>
        <v>45</v>
      </c>
      <c r="H9" s="298"/>
    </row>
    <row r="10" spans="1:9">
      <c r="A10" s="37">
        <v>1</v>
      </c>
      <c r="B10" s="7" t="s">
        <v>567</v>
      </c>
      <c r="C10" s="7" t="s">
        <v>553</v>
      </c>
      <c r="D10" s="7" t="s">
        <v>992</v>
      </c>
      <c r="E10" s="220">
        <v>2017</v>
      </c>
      <c r="F10" s="220">
        <v>100</v>
      </c>
      <c r="G10" s="16">
        <f t="shared" ref="G10:G73" si="0">IF(OR($B10="",$C10="",,,$E10&lt;an_initial,$E10&gt;an_final,$H10=FALSE),"",HLOOKUP(D10,ii524punctaje,2,FALSE)*F10/I10)</f>
        <v>15</v>
      </c>
      <c r="H10" s="349" t="b">
        <f t="shared" ref="H10:H73" si="1">IF(nume_candidat="",FALSE,ISNUMBER(SEARCH(nume_candidat,$B10)))</f>
        <v>1</v>
      </c>
      <c r="I10" s="350">
        <f t="shared" ref="I10:I41" si="2">LEN(B10)-LEN(SUBSTITUTE(B10,",",""))+1</f>
        <v>2</v>
      </c>
    </row>
    <row r="11" spans="1:9" ht="31.2">
      <c r="A11" s="37">
        <v>2</v>
      </c>
      <c r="B11" s="7" t="s">
        <v>552</v>
      </c>
      <c r="C11" s="7" t="s">
        <v>553</v>
      </c>
      <c r="D11" s="7" t="s">
        <v>993</v>
      </c>
      <c r="E11" s="220">
        <v>2017</v>
      </c>
      <c r="F11" s="220"/>
      <c r="G11" s="16" t="str">
        <f t="shared" si="0"/>
        <v/>
      </c>
      <c r="H11" s="349" t="b">
        <f t="shared" si="1"/>
        <v>0</v>
      </c>
      <c r="I11" s="350">
        <f t="shared" si="2"/>
        <v>1</v>
      </c>
    </row>
    <row r="12" spans="1:9">
      <c r="A12" s="37">
        <v>3</v>
      </c>
      <c r="B12" s="6" t="s">
        <v>566</v>
      </c>
      <c r="C12" s="7" t="s">
        <v>553</v>
      </c>
      <c r="D12" s="7" t="s">
        <v>995</v>
      </c>
      <c r="E12" s="220">
        <v>2017</v>
      </c>
      <c r="F12" s="220">
        <v>100</v>
      </c>
      <c r="G12" s="16">
        <f t="shared" si="0"/>
        <v>30</v>
      </c>
      <c r="H12" s="349" t="b">
        <f t="shared" si="1"/>
        <v>1</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F9" sqref="F9"/>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E1" s="61"/>
      <c r="F1" s="63"/>
      <c r="G1" s="289"/>
      <c r="I1" s="63"/>
      <c r="J1" s="63"/>
    </row>
    <row r="2" spans="1:10" s="60" customFormat="1">
      <c r="A2" s="59" t="s">
        <v>754</v>
      </c>
      <c r="E2" s="61"/>
      <c r="F2" s="63"/>
      <c r="G2" s="289"/>
      <c r="I2" s="63"/>
      <c r="J2" s="63"/>
    </row>
    <row r="3" spans="1:10" s="60" customFormat="1">
      <c r="A3" s="59"/>
      <c r="E3" s="61"/>
      <c r="F3" s="63"/>
      <c r="G3" s="289"/>
      <c r="I3" s="63"/>
      <c r="J3" s="63"/>
    </row>
    <row r="4" spans="1:10">
      <c r="A4" s="530" t="s">
        <v>936</v>
      </c>
      <c r="B4" s="530"/>
      <c r="C4" s="530"/>
      <c r="D4" s="530"/>
      <c r="E4" s="530"/>
      <c r="F4" s="530"/>
      <c r="G4" s="291"/>
    </row>
    <row r="5" spans="1:10">
      <c r="A5" s="530" t="s">
        <v>998</v>
      </c>
      <c r="B5" s="530"/>
      <c r="C5" s="530"/>
      <c r="D5" s="530"/>
      <c r="E5" s="530"/>
      <c r="F5" s="530"/>
    </row>
    <row r="6" spans="1:10" ht="13.5" customHeight="1">
      <c r="E6" s="64"/>
      <c r="F6" s="347" t="str">
        <f>CONCATENATE(functie," ",nume_candidat)</f>
        <v>Asistent Popescu Ion</v>
      </c>
      <c r="I6" s="347" t="str">
        <f>CONCATENATE(functie," ",nume_candidat)</f>
        <v>Asistent Popescu Ion</v>
      </c>
      <c r="J6" s="347" t="str">
        <f>CONCATENATE(functie," ",nume_candidat)</f>
        <v>Asistent Popescu Ion</v>
      </c>
    </row>
    <row r="7" spans="1:10" ht="18.75" customHeight="1">
      <c r="A7" s="527" t="s">
        <v>338</v>
      </c>
      <c r="B7" s="527" t="s">
        <v>452</v>
      </c>
      <c r="C7" s="527" t="s">
        <v>999</v>
      </c>
      <c r="D7" s="527" t="s">
        <v>460</v>
      </c>
      <c r="E7" s="533" t="s">
        <v>2</v>
      </c>
      <c r="F7" s="588" t="s">
        <v>544</v>
      </c>
      <c r="G7" s="534" t="s">
        <v>541</v>
      </c>
      <c r="H7" s="535" t="s">
        <v>551</v>
      </c>
      <c r="I7" s="588" t="s">
        <v>1000</v>
      </c>
      <c r="J7" s="588" t="s">
        <v>1001</v>
      </c>
    </row>
    <row r="8" spans="1:10" ht="46.5" customHeight="1">
      <c r="A8" s="527"/>
      <c r="B8" s="527"/>
      <c r="C8" s="527"/>
      <c r="D8" s="527"/>
      <c r="E8" s="533"/>
      <c r="F8" s="589"/>
      <c r="G8" s="534"/>
      <c r="H8" s="535"/>
      <c r="I8" s="589"/>
      <c r="J8" s="589"/>
    </row>
    <row r="9" spans="1:10">
      <c r="A9" s="88"/>
      <c r="B9" s="65"/>
      <c r="C9" s="65"/>
      <c r="D9" s="65"/>
      <c r="E9" s="30"/>
      <c r="F9" s="148">
        <f>SUMIF(F10:F1010,"&gt;0")</f>
        <v>118</v>
      </c>
      <c r="G9" s="298"/>
      <c r="I9" s="148">
        <f>SUMIF(I10:I1110,"&gt;0")</f>
        <v>110</v>
      </c>
      <c r="J9" s="148">
        <f>SUMIF(J10:J1110,"&gt;0")</f>
        <v>8</v>
      </c>
    </row>
    <row r="10" spans="1:10">
      <c r="A10" s="37">
        <v>1</v>
      </c>
      <c r="B10" s="7" t="s">
        <v>1002</v>
      </c>
      <c r="C10" s="216">
        <v>1</v>
      </c>
      <c r="D10" s="7" t="s">
        <v>1000</v>
      </c>
      <c r="E10" s="220">
        <v>2017</v>
      </c>
      <c r="F10" s="16">
        <f t="shared" ref="F10:F73" si="0">IF(OR($B10="",$C10="",,,$E10&lt;an_initial,$E10&gt;an_final,),"",HLOOKUP(D10,ii53punctaje,2,FALSE) * C10)</f>
        <v>10</v>
      </c>
      <c r="G10" s="349" t="b">
        <f t="shared" ref="G10:G73" si="1">IF(nume_candidat="",FALSE,ISNUMBER(SEARCH(nume_candidat,$B10)))</f>
        <v>0</v>
      </c>
      <c r="H10" s="350">
        <f t="shared" ref="H10:H41" si="2">LEN(B10)-LEN(SUBSTITUTE(B10,",",""))+1</f>
        <v>1</v>
      </c>
      <c r="I10" s="382">
        <f t="shared" ref="I10:I73" si="3">IF(OR($B10="",$C10="",,,$E10&lt;an_initial,$E10&gt;an_final,),"",COUNTIF(D10,"Reviewer") * C10 * HLOOKUP(D10,ii53punctaje,2,FALSE))</f>
        <v>10</v>
      </c>
      <c r="J10" s="382">
        <f t="shared" ref="J10:J73" si="4">IF(OR($B10="",$C10="",,,$E10&lt;an_initial,$E10&gt;an_final,),"",COUNTIF(D10,"Citări") * C10 * HLOOKUP(D10,ii53punctaje,2,FALSE))</f>
        <v>0</v>
      </c>
    </row>
    <row r="11" spans="1:10">
      <c r="A11" s="37">
        <v>2</v>
      </c>
      <c r="B11" s="7" t="s">
        <v>601</v>
      </c>
      <c r="C11" s="216">
        <v>1</v>
      </c>
      <c r="D11" s="7" t="s">
        <v>1001</v>
      </c>
      <c r="E11" s="220">
        <v>2017</v>
      </c>
      <c r="F11" s="16">
        <f t="shared" si="0"/>
        <v>8</v>
      </c>
      <c r="G11" s="349" t="b">
        <f t="shared" si="1"/>
        <v>0</v>
      </c>
      <c r="H11" s="350">
        <f t="shared" si="2"/>
        <v>1</v>
      </c>
      <c r="I11" s="382">
        <f t="shared" si="3"/>
        <v>0</v>
      </c>
      <c r="J11" s="382">
        <f t="shared" si="4"/>
        <v>8</v>
      </c>
    </row>
    <row r="12" spans="1:10">
      <c r="A12" s="37">
        <v>3</v>
      </c>
      <c r="B12" s="6" t="s">
        <v>1003</v>
      </c>
      <c r="C12" s="216">
        <v>10</v>
      </c>
      <c r="D12" s="7" t="s">
        <v>1000</v>
      </c>
      <c r="E12" s="220">
        <v>2017</v>
      </c>
      <c r="F12" s="16">
        <f t="shared" si="0"/>
        <v>100</v>
      </c>
      <c r="G12" s="349" t="b">
        <f t="shared" si="1"/>
        <v>0</v>
      </c>
      <c r="H12" s="350">
        <f t="shared" si="2"/>
        <v>1</v>
      </c>
      <c r="I12" s="382">
        <f t="shared" si="3"/>
        <v>100</v>
      </c>
      <c r="J12" s="382">
        <f t="shared" si="4"/>
        <v>0</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H9" sqref="H9"/>
    </sheetView>
  </sheetViews>
  <sheetFormatPr defaultColWidth="9.109375" defaultRowHeight="14.4"/>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31" customWidth="1"/>
    <col min="9" max="16384" width="9.109375" style="49"/>
  </cols>
  <sheetData>
    <row r="1" spans="1:16" s="60" customFormat="1" ht="15.6">
      <c r="A1" s="59" t="s">
        <v>483</v>
      </c>
      <c r="E1" s="61"/>
      <c r="F1" s="61"/>
      <c r="H1" s="62"/>
      <c r="J1" s="62"/>
      <c r="M1" s="289"/>
      <c r="N1" s="289"/>
      <c r="O1" s="289"/>
      <c r="P1" s="289"/>
    </row>
    <row r="2" spans="1:16" s="60" customFormat="1" ht="15.6">
      <c r="A2" s="586" t="s">
        <v>424</v>
      </c>
      <c r="B2" s="586"/>
      <c r="C2" s="586"/>
      <c r="E2" s="61"/>
      <c r="F2" s="61"/>
      <c r="H2" s="62"/>
      <c r="J2" s="62"/>
      <c r="M2" s="289"/>
      <c r="N2" s="289"/>
      <c r="O2" s="289"/>
      <c r="P2" s="289"/>
    </row>
    <row r="3" spans="1:16" s="64" customFormat="1" ht="15.6">
      <c r="A3" s="530" t="s">
        <v>936</v>
      </c>
      <c r="B3" s="530"/>
      <c r="C3" s="530"/>
      <c r="D3" s="530"/>
      <c r="E3" s="530"/>
      <c r="F3" s="530"/>
      <c r="G3" s="291"/>
    </row>
    <row r="4" spans="1:16" ht="15.6">
      <c r="A4" s="536" t="s">
        <v>1004</v>
      </c>
      <c r="B4" s="536"/>
      <c r="C4" s="536"/>
      <c r="D4" s="536"/>
      <c r="E4" s="536"/>
      <c r="F4" s="536"/>
      <c r="G4" s="536"/>
      <c r="H4" s="49"/>
    </row>
    <row r="6" spans="1:16" ht="15.6">
      <c r="H6" s="347" t="str">
        <f>CONCATENATE(functie," ",nume_candidat)</f>
        <v>Asistent Popescu Ion</v>
      </c>
    </row>
    <row r="7" spans="1:16" ht="15.75" customHeight="1">
      <c r="A7" s="527" t="s">
        <v>338</v>
      </c>
      <c r="B7" s="527" t="s">
        <v>426</v>
      </c>
      <c r="C7" s="527" t="s">
        <v>437</v>
      </c>
      <c r="D7" s="533" t="s">
        <v>425</v>
      </c>
      <c r="E7" s="527" t="s">
        <v>439</v>
      </c>
      <c r="F7" s="533" t="s">
        <v>442</v>
      </c>
      <c r="G7" s="533" t="s">
        <v>438</v>
      </c>
      <c r="H7" s="590" t="s">
        <v>13</v>
      </c>
    </row>
    <row r="8" spans="1:16" ht="15" customHeight="1">
      <c r="A8" s="527"/>
      <c r="B8" s="527"/>
      <c r="C8" s="527"/>
      <c r="D8" s="533"/>
      <c r="E8" s="527"/>
      <c r="F8" s="533"/>
      <c r="G8" s="533"/>
      <c r="H8" s="590"/>
    </row>
    <row r="9" spans="1:16" ht="15.6">
      <c r="A9" s="330"/>
      <c r="G9" s="89" t="s">
        <v>453</v>
      </c>
      <c r="H9" s="352">
        <f>SUM(H10:H29)</f>
        <v>80</v>
      </c>
    </row>
    <row r="10" spans="1:16" ht="15.6">
      <c r="A10" s="10" t="s">
        <v>40</v>
      </c>
      <c r="B10" s="160" t="s">
        <v>566</v>
      </c>
      <c r="C10" s="160" t="s">
        <v>1005</v>
      </c>
      <c r="D10" s="90">
        <v>2017</v>
      </c>
      <c r="E10" s="90" t="s">
        <v>429</v>
      </c>
      <c r="F10" s="90" t="s">
        <v>440</v>
      </c>
      <c r="G10" s="90" t="s">
        <v>431</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6">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60"/>
      <c r="C12" s="160"/>
      <c r="D12" s="90"/>
      <c r="E12" s="90"/>
      <c r="F12" s="90"/>
      <c r="G12" s="90"/>
      <c r="H12" s="353" t="str">
        <f t="shared" si="0"/>
        <v/>
      </c>
    </row>
    <row r="13" spans="1:16" ht="15.6">
      <c r="A13" s="10" t="s">
        <v>26</v>
      </c>
      <c r="B13" s="160"/>
      <c r="C13" s="160"/>
      <c r="D13" s="90"/>
      <c r="E13" s="90"/>
      <c r="F13" s="90"/>
      <c r="G13" s="90"/>
      <c r="H13" s="353" t="str">
        <f t="shared" si="0"/>
        <v/>
      </c>
    </row>
    <row r="14" spans="1:16" ht="15.6">
      <c r="A14" s="10" t="s">
        <v>63</v>
      </c>
      <c r="B14" s="160"/>
      <c r="C14" s="160"/>
      <c r="D14" s="90"/>
      <c r="E14" s="90"/>
      <c r="F14" s="90"/>
      <c r="G14" s="90"/>
      <c r="H14" s="353" t="str">
        <f t="shared" si="0"/>
        <v/>
      </c>
    </row>
    <row r="15" spans="1:16" ht="15.6">
      <c r="A15" s="10" t="s">
        <v>64</v>
      </c>
      <c r="B15" s="160"/>
      <c r="C15" s="160"/>
      <c r="D15" s="90"/>
      <c r="E15" s="90"/>
      <c r="F15" s="90"/>
      <c r="G15" s="90"/>
      <c r="H15" s="353" t="str">
        <f t="shared" si="0"/>
        <v/>
      </c>
    </row>
    <row r="16" spans="1:16" ht="15.6">
      <c r="A16" s="10" t="s">
        <v>65</v>
      </c>
      <c r="B16" s="160"/>
      <c r="C16" s="160"/>
      <c r="D16" s="90"/>
      <c r="E16" s="90"/>
      <c r="F16" s="90"/>
      <c r="G16" s="90"/>
      <c r="H16" s="353" t="str">
        <f t="shared" si="0"/>
        <v/>
      </c>
    </row>
    <row r="17" spans="1:8" ht="15.6">
      <c r="A17" s="10" t="s">
        <v>66</v>
      </c>
      <c r="B17" s="160"/>
      <c r="C17" s="160"/>
      <c r="D17" s="90"/>
      <c r="E17" s="90"/>
      <c r="F17" s="90"/>
      <c r="G17" s="90"/>
      <c r="H17" s="353" t="str">
        <f t="shared" si="0"/>
        <v/>
      </c>
    </row>
    <row r="18" spans="1:8" ht="15.6">
      <c r="A18" s="10" t="s">
        <v>67</v>
      </c>
      <c r="B18" s="160"/>
      <c r="C18" s="160"/>
      <c r="D18" s="90"/>
      <c r="E18" s="90"/>
      <c r="F18" s="90"/>
      <c r="G18" s="90"/>
      <c r="H18" s="353" t="str">
        <f t="shared" si="0"/>
        <v/>
      </c>
    </row>
    <row r="19" spans="1:8" ht="15.6">
      <c r="A19" s="10" t="s">
        <v>68</v>
      </c>
      <c r="B19" s="160"/>
      <c r="C19" s="160"/>
      <c r="D19" s="90"/>
      <c r="E19" s="90"/>
      <c r="F19" s="90"/>
      <c r="G19" s="90"/>
      <c r="H19" s="353" t="str">
        <f t="shared" si="0"/>
        <v/>
      </c>
    </row>
    <row r="20" spans="1:8" ht="15.6">
      <c r="A20" s="10" t="s">
        <v>69</v>
      </c>
      <c r="B20" s="160"/>
      <c r="C20" s="160"/>
      <c r="D20" s="90"/>
      <c r="E20" s="90"/>
      <c r="F20" s="90"/>
      <c r="G20" s="90"/>
      <c r="H20" s="353" t="str">
        <f t="shared" si="0"/>
        <v/>
      </c>
    </row>
    <row r="21" spans="1:8" ht="15.6">
      <c r="A21" s="10" t="s">
        <v>70</v>
      </c>
      <c r="B21" s="160"/>
      <c r="C21" s="160"/>
      <c r="D21" s="90"/>
      <c r="E21" s="90"/>
      <c r="F21" s="90"/>
      <c r="G21" s="90"/>
      <c r="H21" s="353" t="str">
        <f t="shared" si="0"/>
        <v/>
      </c>
    </row>
    <row r="22" spans="1:8" ht="15.6">
      <c r="A22" s="10" t="s">
        <v>71</v>
      </c>
      <c r="B22" s="160"/>
      <c r="C22" s="160"/>
      <c r="D22" s="90"/>
      <c r="E22" s="90"/>
      <c r="F22" s="90"/>
      <c r="G22" s="90"/>
      <c r="H22" s="353" t="str">
        <f t="shared" si="0"/>
        <v/>
      </c>
    </row>
    <row r="23" spans="1:8" ht="15.6">
      <c r="A23" s="10" t="s">
        <v>72</v>
      </c>
      <c r="B23" s="160"/>
      <c r="C23" s="160"/>
      <c r="D23" s="90"/>
      <c r="E23" s="90"/>
      <c r="F23" s="90"/>
      <c r="G23" s="90"/>
      <c r="H23" s="353" t="str">
        <f t="shared" si="0"/>
        <v/>
      </c>
    </row>
    <row r="24" spans="1:8" ht="15.6">
      <c r="A24" s="10" t="s">
        <v>73</v>
      </c>
      <c r="B24" s="160"/>
      <c r="C24" s="160"/>
      <c r="D24" s="90"/>
      <c r="E24" s="90"/>
      <c r="F24" s="90"/>
      <c r="G24" s="90"/>
      <c r="H24" s="353" t="str">
        <f t="shared" si="0"/>
        <v/>
      </c>
    </row>
    <row r="25" spans="1:8" ht="15.6">
      <c r="A25" s="10" t="s">
        <v>74</v>
      </c>
      <c r="B25" s="160"/>
      <c r="C25" s="160"/>
      <c r="D25" s="90"/>
      <c r="E25" s="90"/>
      <c r="F25" s="90"/>
      <c r="G25" s="90"/>
      <c r="H25" s="353" t="str">
        <f t="shared" si="0"/>
        <v/>
      </c>
    </row>
    <row r="26" spans="1:8" ht="15.6">
      <c r="A26" s="10" t="s">
        <v>75</v>
      </c>
      <c r="B26" s="160"/>
      <c r="C26" s="160"/>
      <c r="D26" s="90"/>
      <c r="E26" s="90"/>
      <c r="F26" s="90"/>
      <c r="G26" s="90"/>
      <c r="H26" s="353" t="str">
        <f t="shared" si="0"/>
        <v/>
      </c>
    </row>
    <row r="27" spans="1:8" ht="15.6">
      <c r="A27" s="10" t="s">
        <v>76</v>
      </c>
      <c r="B27" s="160"/>
      <c r="C27" s="160"/>
      <c r="D27" s="90"/>
      <c r="E27" s="90"/>
      <c r="F27" s="90"/>
      <c r="G27" s="90"/>
      <c r="H27" s="353" t="str">
        <f t="shared" si="0"/>
        <v/>
      </c>
    </row>
    <row r="28" spans="1:8" ht="15.6">
      <c r="A28" s="10" t="s">
        <v>77</v>
      </c>
      <c r="B28" s="160"/>
      <c r="C28" s="160"/>
      <c r="D28" s="90"/>
      <c r="E28" s="90"/>
      <c r="F28" s="90"/>
      <c r="G28" s="90"/>
      <c r="H28" s="353" t="str">
        <f t="shared" si="0"/>
        <v/>
      </c>
    </row>
    <row r="29" spans="1:8" ht="15.6">
      <c r="A29" s="10" t="s">
        <v>78</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heetViews>
  <sheetFormatPr defaultColWidth="9.109375" defaultRowHeight="14.4"/>
  <cols>
    <col min="1" max="1" width="5.6640625" style="49" customWidth="1"/>
    <col min="2" max="2" width="35.6640625" style="49" customWidth="1"/>
    <col min="3" max="3" width="20.109375" style="49" customWidth="1"/>
    <col min="4" max="4" width="18.6640625" style="49" customWidth="1"/>
    <col min="5" max="5" width="35.6640625" style="399" customWidth="1"/>
    <col min="6" max="6" width="10.6640625" style="49" customWidth="1"/>
    <col min="7" max="7" width="17.6640625" style="49" customWidth="1"/>
    <col min="8" max="16384" width="9.109375" style="49"/>
  </cols>
  <sheetData>
    <row r="1" spans="1:9" s="60" customFormat="1" ht="15.6">
      <c r="A1" s="59" t="s">
        <v>483</v>
      </c>
      <c r="E1" s="393"/>
      <c r="F1" s="61"/>
      <c r="G1" s="63"/>
      <c r="H1" s="62"/>
      <c r="I1" s="289"/>
    </row>
    <row r="2" spans="1:9" s="60" customFormat="1" ht="15.6">
      <c r="A2" s="346" t="str">
        <f>IF(ISBLANK(facultate), IF(ISBLANK(departament),"","Departament " &amp; departament), "Facultatea " &amp; facultate)</f>
        <v>Facultatea Electronică și Telecomunicații</v>
      </c>
      <c r="E2" s="393"/>
      <c r="F2" s="61"/>
      <c r="G2" s="63"/>
      <c r="H2" s="62"/>
      <c r="I2" s="289"/>
    </row>
    <row r="3" spans="1:9" s="60" customFormat="1" ht="15.6">
      <c r="A3" s="346" t="str">
        <f>IF(ISBLANK(departament),"","Departamentul " &amp; departament)</f>
        <v>Departamentul Electronică Aplicată</v>
      </c>
      <c r="E3" s="393"/>
      <c r="F3" s="61"/>
      <c r="G3" s="63"/>
      <c r="H3" s="62"/>
      <c r="I3" s="289"/>
    </row>
    <row r="4" spans="1:9" s="64" customFormat="1" ht="15.6">
      <c r="B4" s="290"/>
      <c r="C4" s="384"/>
      <c r="D4" s="290" t="s">
        <v>936</v>
      </c>
      <c r="E4" s="385"/>
      <c r="F4" s="290"/>
      <c r="G4" s="290"/>
      <c r="H4" s="226"/>
      <c r="I4" s="291"/>
    </row>
    <row r="5" spans="1:9" s="64" customFormat="1" ht="15.6">
      <c r="B5" s="290"/>
      <c r="C5" s="384"/>
      <c r="D5" s="290" t="s">
        <v>1006</v>
      </c>
      <c r="E5" s="385"/>
      <c r="F5" s="290"/>
      <c r="G5" s="290"/>
      <c r="H5" s="226"/>
      <c r="I5" s="71"/>
    </row>
    <row r="6" spans="1:9" s="64" customFormat="1" ht="13.5" customHeight="1">
      <c r="A6" s="60"/>
      <c r="E6" s="398" t="str">
        <f>CONCATENATE(functie," ",nume_candidat)</f>
        <v>Asistent Popescu Ion</v>
      </c>
      <c r="H6" s="70"/>
      <c r="I6" s="71"/>
    </row>
    <row r="7" spans="1:9" ht="15" customHeight="1">
      <c r="B7" s="538" t="s">
        <v>921</v>
      </c>
      <c r="C7" s="592" t="s">
        <v>14</v>
      </c>
      <c r="D7" s="593"/>
      <c r="E7" s="528" t="s">
        <v>544</v>
      </c>
    </row>
    <row r="8" spans="1:9" ht="15" customHeight="1">
      <c r="B8" s="539"/>
      <c r="C8" s="594"/>
      <c r="D8" s="595"/>
      <c r="E8" s="545"/>
    </row>
    <row r="9" spans="1:9" ht="15" customHeight="1">
      <c r="B9" s="539"/>
      <c r="C9" s="594"/>
      <c r="D9" s="595"/>
      <c r="E9" s="545"/>
    </row>
    <row r="10" spans="1:9" ht="15.75" customHeight="1">
      <c r="B10" s="540"/>
      <c r="C10" s="596"/>
      <c r="D10" s="597"/>
      <c r="E10" s="529"/>
    </row>
    <row r="11" spans="1:9" ht="46.8">
      <c r="B11" s="419" t="s">
        <v>756</v>
      </c>
      <c r="C11" s="584">
        <v>1</v>
      </c>
      <c r="D11" s="585"/>
      <c r="E11" s="351">
        <f>C11*200</f>
        <v>200</v>
      </c>
    </row>
    <row r="12" spans="1:9" ht="46.8">
      <c r="B12" s="419" t="s">
        <v>1144</v>
      </c>
      <c r="C12" s="584">
        <v>4</v>
      </c>
      <c r="D12" s="585"/>
      <c r="E12" s="351">
        <f>C12*50</f>
        <v>200</v>
      </c>
    </row>
    <row r="13" spans="1:9" ht="31.2">
      <c r="B13" s="419" t="s">
        <v>1007</v>
      </c>
      <c r="C13" s="584">
        <v>1</v>
      </c>
      <c r="D13" s="585"/>
      <c r="E13" s="351">
        <f>C13*100</f>
        <v>100</v>
      </c>
      <c r="G13" s="409"/>
    </row>
    <row r="14" spans="1:9" ht="31.2">
      <c r="B14" s="419" t="s">
        <v>757</v>
      </c>
      <c r="C14" s="584">
        <v>2</v>
      </c>
      <c r="D14" s="585"/>
      <c r="E14" s="351">
        <f>C14*5</f>
        <v>10</v>
      </c>
    </row>
    <row r="15" spans="1:9" ht="15.6">
      <c r="B15" s="584" t="s">
        <v>964</v>
      </c>
      <c r="C15" s="591"/>
      <c r="D15" s="585"/>
      <c r="E15" s="351">
        <f>SUM(E11:E14)</f>
        <v>510</v>
      </c>
    </row>
    <row r="18" spans="2:5" ht="15" customHeight="1">
      <c r="B18" s="396" t="s">
        <v>1082</v>
      </c>
      <c r="C18" s="387" t="s">
        <v>1080</v>
      </c>
      <c r="D18" s="388" t="s">
        <v>1083</v>
      </c>
      <c r="E18" s="397" t="s">
        <v>1081</v>
      </c>
    </row>
    <row r="19" spans="2:5" ht="30.9" customHeight="1">
      <c r="B19" s="394" t="s">
        <v>1087</v>
      </c>
      <c r="C19" s="37">
        <v>2015</v>
      </c>
      <c r="D19" s="386">
        <v>2017</v>
      </c>
      <c r="E19" s="395" t="s">
        <v>1086</v>
      </c>
    </row>
    <row r="20" spans="2:5" ht="30.9" customHeight="1">
      <c r="B20" s="394" t="s">
        <v>1088</v>
      </c>
      <c r="C20" s="37">
        <v>2016</v>
      </c>
      <c r="D20" s="386"/>
      <c r="E20" s="395" t="s">
        <v>1089</v>
      </c>
    </row>
    <row r="21" spans="2:5" ht="30.9" customHeight="1">
      <c r="B21" s="394" t="s">
        <v>1084</v>
      </c>
      <c r="C21" s="37">
        <v>2012</v>
      </c>
      <c r="D21" s="386"/>
      <c r="E21" s="395" t="s">
        <v>1090</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F11" sqref="F11"/>
    </sheetView>
  </sheetViews>
  <sheetFormatPr defaultColWidth="9.109375" defaultRowHeight="15.6"/>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Electronică și Telecomunicații</v>
      </c>
      <c r="B2" s="59"/>
      <c r="C2" s="59"/>
      <c r="E2" s="61"/>
      <c r="F2" s="63"/>
      <c r="G2" s="62"/>
      <c r="H2" s="63"/>
      <c r="I2" s="63"/>
      <c r="J2" s="63"/>
    </row>
    <row r="3" spans="1:10" s="60" customFormat="1">
      <c r="A3" s="346" t="str">
        <f>IF(ISBLANK(departament),"","Departamentul " &amp; departament)</f>
        <v>Departamentul Electronică Aplicată</v>
      </c>
      <c r="B3" s="59"/>
      <c r="C3" s="59"/>
      <c r="E3" s="61"/>
      <c r="F3" s="63"/>
      <c r="G3" s="62"/>
      <c r="H3" s="63"/>
      <c r="I3" s="63"/>
      <c r="J3" s="63"/>
    </row>
    <row r="4" spans="1:10">
      <c r="A4" s="530" t="s">
        <v>936</v>
      </c>
      <c r="B4" s="530"/>
      <c r="C4" s="530"/>
      <c r="D4" s="530"/>
      <c r="E4" s="530"/>
      <c r="F4" s="530"/>
      <c r="G4" s="530"/>
    </row>
    <row r="5" spans="1:10">
      <c r="A5" s="530" t="s">
        <v>1017</v>
      </c>
      <c r="B5" s="530"/>
      <c r="C5" s="530"/>
      <c r="D5" s="530"/>
      <c r="E5" s="530"/>
      <c r="F5" s="530"/>
      <c r="G5" s="226"/>
    </row>
    <row r="6" spans="1:10" ht="13.5" customHeight="1">
      <c r="E6" s="64"/>
      <c r="F6" s="347" t="str">
        <f>CONCATENATE(functie," ",nume_candidat)</f>
        <v>Asistent Popescu Ion</v>
      </c>
      <c r="H6" s="347"/>
      <c r="I6" s="347"/>
      <c r="J6" s="347"/>
    </row>
    <row r="7" spans="1:10" ht="18.75" customHeight="1">
      <c r="A7" s="528" t="s">
        <v>338</v>
      </c>
      <c r="B7" s="528" t="s">
        <v>1014</v>
      </c>
      <c r="C7" s="528" t="s">
        <v>1105</v>
      </c>
      <c r="D7" s="528" t="s">
        <v>1016</v>
      </c>
      <c r="E7" s="538" t="s">
        <v>2</v>
      </c>
      <c r="F7" s="528" t="s">
        <v>544</v>
      </c>
      <c r="G7" s="528" t="s">
        <v>4</v>
      </c>
      <c r="H7" s="528" t="s">
        <v>544</v>
      </c>
      <c r="I7" s="528" t="s">
        <v>544</v>
      </c>
      <c r="J7" s="528" t="s">
        <v>544</v>
      </c>
    </row>
    <row r="8" spans="1:10" ht="18.75" customHeight="1">
      <c r="A8" s="545"/>
      <c r="B8" s="545"/>
      <c r="C8" s="545"/>
      <c r="D8" s="545"/>
      <c r="E8" s="539"/>
      <c r="F8" s="545"/>
      <c r="G8" s="545"/>
      <c r="H8" s="545"/>
      <c r="I8" s="545"/>
      <c r="J8" s="545"/>
    </row>
    <row r="9" spans="1:10" ht="18.75" customHeight="1">
      <c r="A9" s="545"/>
      <c r="B9" s="545"/>
      <c r="C9" s="545"/>
      <c r="D9" s="545"/>
      <c r="E9" s="539"/>
      <c r="F9" s="529"/>
      <c r="G9" s="529"/>
      <c r="H9" s="529"/>
      <c r="I9" s="529"/>
      <c r="J9" s="529"/>
    </row>
    <row r="10" spans="1:10" ht="18.75" customHeight="1">
      <c r="A10" s="529"/>
      <c r="B10" s="529"/>
      <c r="C10" s="529"/>
      <c r="D10" s="529"/>
      <c r="E10" s="540"/>
      <c r="F10" s="348" t="str">
        <f>CONCATENATE("ultimii ",durata_evaluare," ani")</f>
        <v>ultimii 5 ani</v>
      </c>
      <c r="G10" s="503"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c r="A11" s="88"/>
      <c r="B11" s="66"/>
      <c r="C11" s="66"/>
      <c r="D11" s="65"/>
      <c r="E11" s="30"/>
      <c r="F11" s="148">
        <f>SUMIF(F12:F1012,"&gt;0")</f>
        <v>27</v>
      </c>
      <c r="G11" s="4">
        <f>SUMIF(G12:G1110,"&gt;0")</f>
        <v>3</v>
      </c>
      <c r="H11" s="148">
        <f>SUMIF(H12:H1110,"&gt;0")</f>
        <v>20</v>
      </c>
      <c r="I11" s="148">
        <f>SUMIF(I12:I1110,"&gt;0")</f>
        <v>5</v>
      </c>
      <c r="J11" s="148">
        <f>SUMIF(J12:J1110,"&gt;0")</f>
        <v>2</v>
      </c>
    </row>
    <row r="12" spans="1:10">
      <c r="A12" s="37">
        <v>1</v>
      </c>
      <c r="B12" s="163" t="s">
        <v>1014</v>
      </c>
      <c r="C12" s="163" t="s">
        <v>1015</v>
      </c>
      <c r="D12" s="7" t="s">
        <v>1009</v>
      </c>
      <c r="E12" s="220">
        <v>2017</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c r="A13" s="37">
        <v>2</v>
      </c>
      <c r="B13" s="163" t="s">
        <v>1014</v>
      </c>
      <c r="C13" s="163" t="s">
        <v>1015</v>
      </c>
      <c r="D13" s="7" t="s">
        <v>1010</v>
      </c>
      <c r="E13" s="220">
        <v>2017</v>
      </c>
      <c r="F13" s="16">
        <f t="shared" si="0"/>
        <v>5</v>
      </c>
      <c r="G13" s="58">
        <f t="shared" si="1"/>
        <v>1</v>
      </c>
      <c r="H13" s="382">
        <f t="shared" si="2"/>
        <v>0</v>
      </c>
      <c r="I13" s="382">
        <f t="shared" si="3"/>
        <v>5</v>
      </c>
      <c r="J13" s="382">
        <f t="shared" si="4"/>
        <v>0</v>
      </c>
    </row>
    <row r="14" spans="1:10" ht="31.2">
      <c r="A14" s="37">
        <v>3</v>
      </c>
      <c r="B14" s="163" t="s">
        <v>1014</v>
      </c>
      <c r="C14" s="163" t="s">
        <v>1015</v>
      </c>
      <c r="D14" s="7" t="s">
        <v>1011</v>
      </c>
      <c r="E14" s="220">
        <v>2016</v>
      </c>
      <c r="F14" s="16">
        <f t="shared" si="0"/>
        <v>2</v>
      </c>
      <c r="G14" s="58">
        <f t="shared" si="1"/>
        <v>1</v>
      </c>
      <c r="H14" s="382">
        <f t="shared" si="2"/>
        <v>0</v>
      </c>
      <c r="I14" s="382">
        <f t="shared" si="3"/>
        <v>0</v>
      </c>
      <c r="J14" s="382">
        <f t="shared" si="4"/>
        <v>2</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E9" sqref="E9"/>
    </sheetView>
  </sheetViews>
  <sheetFormatPr defaultColWidth="9.109375" defaultRowHeight="15.6"/>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Electronică și Telecomunicații</v>
      </c>
      <c r="D2" s="61"/>
      <c r="E2" s="63"/>
      <c r="F2" s="289"/>
      <c r="H2" s="63"/>
      <c r="I2" s="63"/>
    </row>
    <row r="3" spans="1:9" s="60" customFormat="1">
      <c r="A3" s="346" t="str">
        <f>IF(ISBLANK(departament),"","Departamentul " &amp; departament)</f>
        <v>Departamentul Electronică Aplicată</v>
      </c>
      <c r="D3" s="61"/>
      <c r="E3" s="63"/>
      <c r="F3" s="289"/>
      <c r="H3" s="63"/>
      <c r="I3" s="63"/>
    </row>
    <row r="4" spans="1:9">
      <c r="A4" s="530" t="s">
        <v>936</v>
      </c>
      <c r="B4" s="530"/>
      <c r="C4" s="530"/>
      <c r="D4" s="530"/>
      <c r="E4" s="530"/>
      <c r="F4" s="291"/>
    </row>
    <row r="5" spans="1:9">
      <c r="A5" s="530" t="s">
        <v>1030</v>
      </c>
      <c r="B5" s="530"/>
      <c r="C5" s="530"/>
      <c r="D5" s="530"/>
      <c r="E5" s="530"/>
    </row>
    <row r="6" spans="1:9" ht="13.5" customHeight="1">
      <c r="D6" s="64"/>
      <c r="E6" s="347" t="str">
        <f>CONCATENATE(functie," ",nume_candidat)</f>
        <v>Asistent Popescu Ion</v>
      </c>
      <c r="H6" s="347"/>
      <c r="I6" s="347"/>
    </row>
    <row r="7" spans="1:9" ht="18.75" customHeight="1">
      <c r="A7" s="527" t="s">
        <v>338</v>
      </c>
      <c r="B7" s="527" t="s">
        <v>1093</v>
      </c>
      <c r="C7" s="527" t="s">
        <v>460</v>
      </c>
      <c r="D7" s="533" t="s">
        <v>2</v>
      </c>
      <c r="E7" s="588" t="s">
        <v>544</v>
      </c>
      <c r="F7" s="534" t="s">
        <v>541</v>
      </c>
      <c r="G7" s="535" t="s">
        <v>551</v>
      </c>
      <c r="H7" s="598" t="s">
        <v>1292</v>
      </c>
      <c r="I7" s="598" t="s">
        <v>1293</v>
      </c>
    </row>
    <row r="8" spans="1:9" ht="46.5" customHeight="1">
      <c r="A8" s="527"/>
      <c r="B8" s="527"/>
      <c r="C8" s="527"/>
      <c r="D8" s="533"/>
      <c r="E8" s="589"/>
      <c r="F8" s="534"/>
      <c r="G8" s="535"/>
      <c r="H8" s="589"/>
      <c r="I8" s="589"/>
    </row>
    <row r="9" spans="1:9">
      <c r="A9" s="88"/>
      <c r="B9" s="65"/>
      <c r="C9" s="65"/>
      <c r="D9" s="30"/>
      <c r="E9" s="148">
        <f>SUMIF(E10:E1010,"&gt;0")</f>
        <v>65</v>
      </c>
      <c r="F9" s="298"/>
      <c r="H9" s="148">
        <f>SUMIF(H10:H1010,"&gt;0")</f>
        <v>60</v>
      </c>
      <c r="I9" s="148">
        <f>SUMIF(I10:I1010,"&gt;0")</f>
        <v>5</v>
      </c>
    </row>
    <row r="10" spans="1:9">
      <c r="A10" s="37">
        <v>1</v>
      </c>
      <c r="B10" s="7" t="s">
        <v>1020</v>
      </c>
      <c r="C10" s="7" t="s">
        <v>1028</v>
      </c>
      <c r="D10" s="220">
        <v>2017</v>
      </c>
      <c r="E10" s="16">
        <f t="shared" ref="E10:E73" si="0">IF(OR($B10="",,,,$D10&lt;an_initial,$D10&gt;an_final,),"",HLOOKUP(C10,ii89punctaje,2,FALSE) )</f>
        <v>5</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5</v>
      </c>
    </row>
    <row r="11" spans="1:9">
      <c r="A11" s="37">
        <v>2</v>
      </c>
      <c r="B11" s="7" t="s">
        <v>1020</v>
      </c>
      <c r="C11" s="7" t="s">
        <v>1025</v>
      </c>
      <c r="D11" s="220">
        <v>2017</v>
      </c>
      <c r="E11" s="16">
        <f t="shared" si="0"/>
        <v>10</v>
      </c>
      <c r="F11" s="349" t="b">
        <f t="shared" si="1"/>
        <v>0</v>
      </c>
      <c r="G11" s="350">
        <f t="shared" si="2"/>
        <v>1</v>
      </c>
      <c r="H11" s="382">
        <f t="shared" si="3"/>
        <v>10</v>
      </c>
      <c r="I11" s="382">
        <f t="shared" si="4"/>
        <v>0</v>
      </c>
    </row>
    <row r="12" spans="1:9">
      <c r="A12" s="37">
        <v>3</v>
      </c>
      <c r="B12" s="7" t="s">
        <v>1020</v>
      </c>
      <c r="C12" s="7" t="s">
        <v>1023</v>
      </c>
      <c r="D12" s="220">
        <v>2017</v>
      </c>
      <c r="E12" s="16">
        <f t="shared" si="0"/>
        <v>50</v>
      </c>
      <c r="F12" s="349" t="b">
        <f t="shared" si="1"/>
        <v>0</v>
      </c>
      <c r="G12" s="350">
        <f t="shared" si="2"/>
        <v>1</v>
      </c>
      <c r="H12" s="382">
        <f t="shared" si="3"/>
        <v>50</v>
      </c>
      <c r="I12" s="382">
        <f t="shared" si="4"/>
        <v>0</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F9" sqref="F9"/>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Electronică și Telecomunicații</v>
      </c>
      <c r="E2" s="61"/>
      <c r="F2" s="63"/>
      <c r="G2" s="289"/>
      <c r="I2" s="63"/>
      <c r="J2" s="63"/>
      <c r="K2" s="63"/>
      <c r="L2" s="63"/>
      <c r="M2" s="63"/>
      <c r="N2" s="63"/>
    </row>
    <row r="3" spans="1:14" s="60" customFormat="1">
      <c r="A3" s="346" t="str">
        <f>IF(ISBLANK(departament),"","Departamentul " &amp; departament)</f>
        <v>Departamentul Electronică Aplicată</v>
      </c>
      <c r="E3" s="61"/>
      <c r="F3" s="63"/>
      <c r="G3" s="289"/>
      <c r="I3" s="63"/>
      <c r="J3" s="63"/>
      <c r="K3" s="63"/>
      <c r="L3" s="63"/>
      <c r="M3" s="63"/>
      <c r="N3" s="63"/>
    </row>
    <row r="4" spans="1:14">
      <c r="A4" s="530" t="s">
        <v>936</v>
      </c>
      <c r="B4" s="530"/>
      <c r="C4" s="530"/>
      <c r="D4" s="530"/>
      <c r="E4" s="530"/>
      <c r="F4" s="530"/>
      <c r="G4" s="291"/>
    </row>
    <row r="5" spans="1:14">
      <c r="A5" s="530" t="s">
        <v>1018</v>
      </c>
      <c r="B5" s="530"/>
      <c r="C5" s="530"/>
      <c r="D5" s="530"/>
      <c r="E5" s="530"/>
      <c r="F5" s="530"/>
    </row>
    <row r="6" spans="1:14" ht="13.5" customHeight="1">
      <c r="E6" s="64"/>
      <c r="F6" s="347" t="str">
        <f>CONCATENATE(functie," ",nume_candidat)</f>
        <v>Asistent Popescu Ion</v>
      </c>
      <c r="I6" s="347"/>
      <c r="J6" s="347"/>
      <c r="K6" s="347"/>
      <c r="L6" s="347"/>
      <c r="M6" s="347"/>
      <c r="N6" s="347"/>
    </row>
    <row r="7" spans="1:14" ht="18.75" customHeight="1">
      <c r="A7" s="527" t="s">
        <v>338</v>
      </c>
      <c r="B7" s="527" t="s">
        <v>1093</v>
      </c>
      <c r="C7" s="527" t="s">
        <v>1019</v>
      </c>
      <c r="D7" s="527" t="s">
        <v>460</v>
      </c>
      <c r="E7" s="533" t="s">
        <v>2</v>
      </c>
      <c r="F7" s="588" t="s">
        <v>544</v>
      </c>
      <c r="G7" s="534" t="s">
        <v>541</v>
      </c>
      <c r="H7" s="535" t="s">
        <v>551</v>
      </c>
      <c r="I7" s="528" t="s">
        <v>1023</v>
      </c>
      <c r="J7" s="528" t="s">
        <v>1024</v>
      </c>
      <c r="K7" s="528" t="s">
        <v>1025</v>
      </c>
      <c r="L7" s="528" t="s">
        <v>1026</v>
      </c>
      <c r="M7" s="528" t="s">
        <v>1027</v>
      </c>
      <c r="N7" s="528" t="s">
        <v>1028</v>
      </c>
    </row>
    <row r="8" spans="1:14" ht="46.5" customHeight="1">
      <c r="A8" s="527"/>
      <c r="B8" s="527"/>
      <c r="C8" s="527"/>
      <c r="D8" s="527"/>
      <c r="E8" s="533"/>
      <c r="F8" s="589"/>
      <c r="G8" s="534"/>
      <c r="H8" s="535"/>
      <c r="I8" s="529"/>
      <c r="J8" s="529"/>
      <c r="K8" s="529"/>
      <c r="L8" s="529"/>
      <c r="M8" s="529"/>
      <c r="N8" s="529"/>
    </row>
    <row r="9" spans="1:14">
      <c r="A9" s="88"/>
      <c r="B9" s="65"/>
      <c r="C9" s="65"/>
      <c r="D9" s="65"/>
      <c r="E9" s="30"/>
      <c r="F9" s="148">
        <f>SUMIF(F10:F1010,"&gt;0")</f>
        <v>109</v>
      </c>
      <c r="G9" s="298"/>
      <c r="I9" s="148">
        <f t="shared" ref="I9:N9" si="0">SUMIF(I10:I1108,"&gt;0")</f>
        <v>100</v>
      </c>
      <c r="J9" s="148">
        <f t="shared" si="0"/>
        <v>0</v>
      </c>
      <c r="K9" s="148">
        <f t="shared" si="0"/>
        <v>4</v>
      </c>
      <c r="L9" s="148">
        <f t="shared" si="0"/>
        <v>5</v>
      </c>
      <c r="M9" s="148">
        <f t="shared" si="0"/>
        <v>0</v>
      </c>
      <c r="N9" s="148">
        <f t="shared" si="0"/>
        <v>0</v>
      </c>
    </row>
    <row r="10" spans="1:14">
      <c r="A10" s="37">
        <v>1</v>
      </c>
      <c r="B10" s="7" t="s">
        <v>1020</v>
      </c>
      <c r="C10" s="216">
        <v>1</v>
      </c>
      <c r="D10" s="7" t="s">
        <v>1026</v>
      </c>
      <c r="E10" s="220">
        <v>2017</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c r="A11" s="37">
        <v>2</v>
      </c>
      <c r="B11" s="7" t="s">
        <v>1020</v>
      </c>
      <c r="C11" s="216">
        <v>1</v>
      </c>
      <c r="D11" s="7" t="s">
        <v>1025</v>
      </c>
      <c r="E11" s="220">
        <v>2017</v>
      </c>
      <c r="F11" s="16">
        <f t="shared" si="1"/>
        <v>4</v>
      </c>
      <c r="G11" s="349" t="b">
        <f t="shared" si="2"/>
        <v>0</v>
      </c>
      <c r="H11" s="350">
        <f t="shared" si="3"/>
        <v>1</v>
      </c>
      <c r="I11" s="382">
        <f t="shared" si="4"/>
        <v>0</v>
      </c>
      <c r="J11" s="382">
        <f t="shared" si="5"/>
        <v>0</v>
      </c>
      <c r="K11" s="382">
        <f t="shared" si="6"/>
        <v>4</v>
      </c>
      <c r="L11" s="382">
        <f t="shared" si="7"/>
        <v>0</v>
      </c>
      <c r="M11" s="382">
        <f t="shared" si="8"/>
        <v>0</v>
      </c>
      <c r="N11" s="382">
        <f t="shared" si="9"/>
        <v>0</v>
      </c>
    </row>
    <row r="12" spans="1:14">
      <c r="A12" s="37">
        <v>3</v>
      </c>
      <c r="B12" s="7" t="s">
        <v>1020</v>
      </c>
      <c r="C12" s="216">
        <v>10</v>
      </c>
      <c r="D12" s="7" t="s">
        <v>1023</v>
      </c>
      <c r="E12" s="220">
        <v>2017</v>
      </c>
      <c r="F12" s="16">
        <f t="shared" si="1"/>
        <v>100</v>
      </c>
      <c r="G12" s="349" t="b">
        <f t="shared" si="2"/>
        <v>0</v>
      </c>
      <c r="H12" s="350">
        <f t="shared" si="3"/>
        <v>1</v>
      </c>
      <c r="I12" s="382">
        <f t="shared" si="4"/>
        <v>100</v>
      </c>
      <c r="J12" s="382">
        <f t="shared" si="5"/>
        <v>0</v>
      </c>
      <c r="K12" s="382">
        <f t="shared" si="6"/>
        <v>0</v>
      </c>
      <c r="L12" s="382">
        <f t="shared" si="7"/>
        <v>0</v>
      </c>
      <c r="M12" s="382">
        <f t="shared" si="8"/>
        <v>0</v>
      </c>
      <c r="N12" s="382">
        <f t="shared" si="9"/>
        <v>0</v>
      </c>
    </row>
    <row r="13" spans="1:14">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1" sqref="D11"/>
    </sheetView>
  </sheetViews>
  <sheetFormatPr defaultColWidth="9.109375" defaultRowHeight="15.6"/>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Electronică și Telecomunicații</v>
      </c>
      <c r="D2" s="61"/>
      <c r="E2" s="63"/>
      <c r="F2" s="289"/>
      <c r="H2" s="63"/>
      <c r="I2" s="63"/>
      <c r="J2" s="63"/>
    </row>
    <row r="3" spans="1:10" s="60" customFormat="1">
      <c r="A3" s="346" t="str">
        <f>IF(ISBLANK(departament),"","Departamentul " &amp; departament)</f>
        <v>Departamentul Electronică Aplicată</v>
      </c>
      <c r="D3" s="61"/>
      <c r="E3" s="63"/>
      <c r="F3" s="289"/>
      <c r="H3" s="63"/>
      <c r="I3" s="63"/>
      <c r="J3" s="63"/>
    </row>
    <row r="4" spans="1:10">
      <c r="A4" s="530" t="s">
        <v>936</v>
      </c>
      <c r="B4" s="530"/>
      <c r="C4" s="530"/>
      <c r="D4" s="530"/>
      <c r="E4" s="530"/>
      <c r="F4" s="291"/>
    </row>
    <row r="5" spans="1:10">
      <c r="A5" s="530" t="s">
        <v>1044</v>
      </c>
      <c r="B5" s="530"/>
      <c r="C5" s="530"/>
      <c r="D5" s="530"/>
      <c r="E5" s="530"/>
    </row>
    <row r="6" spans="1:10" ht="13.5" customHeight="1">
      <c r="D6" s="64"/>
      <c r="E6" s="347" t="str">
        <f>CONCATENATE(functie," ",nume_candidat)</f>
        <v>Asistent Popescu Ion</v>
      </c>
      <c r="H6" s="347"/>
      <c r="I6" s="347"/>
      <c r="J6" s="347"/>
    </row>
    <row r="7" spans="1:10" ht="18.75" customHeight="1">
      <c r="A7" s="527" t="s">
        <v>338</v>
      </c>
      <c r="B7" s="527" t="s">
        <v>1092</v>
      </c>
      <c r="C7" s="527" t="s">
        <v>834</v>
      </c>
      <c r="D7" s="533" t="s">
        <v>2</v>
      </c>
      <c r="E7" s="588" t="s">
        <v>544</v>
      </c>
      <c r="F7" s="534" t="s">
        <v>541</v>
      </c>
      <c r="G7" s="535" t="s">
        <v>551</v>
      </c>
      <c r="H7" s="599" t="s">
        <v>1294</v>
      </c>
      <c r="I7" s="601" t="s">
        <v>1295</v>
      </c>
      <c r="J7" s="601" t="s">
        <v>1296</v>
      </c>
    </row>
    <row r="8" spans="1:10" ht="46.5" customHeight="1">
      <c r="A8" s="527"/>
      <c r="B8" s="527"/>
      <c r="C8" s="527"/>
      <c r="D8" s="533"/>
      <c r="E8" s="589"/>
      <c r="F8" s="534"/>
      <c r="G8" s="535"/>
      <c r="H8" s="600"/>
      <c r="I8" s="600"/>
      <c r="J8" s="600"/>
    </row>
    <row r="9" spans="1:10">
      <c r="A9" s="88"/>
      <c r="B9" s="65"/>
      <c r="C9" s="65"/>
      <c r="D9" s="30"/>
      <c r="E9" s="148">
        <f>SUMIF(E10:E1010,"&gt;0")</f>
        <v>600</v>
      </c>
      <c r="F9" s="298"/>
      <c r="H9" s="148">
        <f>E9-I9-J9</f>
        <v>400</v>
      </c>
      <c r="I9" s="148">
        <f>SUMIF(I10:I1108,"&gt;0")</f>
        <v>200</v>
      </c>
      <c r="J9" s="148">
        <f>SUMIF(J10:J1108,"&gt;0")</f>
        <v>0</v>
      </c>
    </row>
    <row r="10" spans="1:10" ht="31.2">
      <c r="A10" s="37">
        <v>1</v>
      </c>
      <c r="B10" s="7" t="s">
        <v>451</v>
      </c>
      <c r="C10" s="7" t="s">
        <v>1039</v>
      </c>
      <c r="D10" s="220">
        <v>2015</v>
      </c>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ht="31.2">
      <c r="A11" s="37">
        <v>2</v>
      </c>
      <c r="B11" s="7" t="s">
        <v>451</v>
      </c>
      <c r="C11" s="7" t="s">
        <v>1031</v>
      </c>
      <c r="D11" s="220">
        <v>2017</v>
      </c>
      <c r="E11" s="16">
        <f t="shared" si="0"/>
        <v>400</v>
      </c>
      <c r="F11" s="349" t="b">
        <f t="shared" si="1"/>
        <v>0</v>
      </c>
      <c r="G11" s="350">
        <f t="shared" si="2"/>
        <v>1</v>
      </c>
      <c r="H11" s="382"/>
      <c r="I11" s="382">
        <f t="shared" si="3"/>
        <v>0</v>
      </c>
      <c r="J11" s="382">
        <f t="shared" si="4"/>
        <v>0</v>
      </c>
    </row>
    <row r="12" spans="1:10" ht="46.8">
      <c r="A12" s="37">
        <v>3</v>
      </c>
      <c r="B12" s="7" t="s">
        <v>451</v>
      </c>
      <c r="C12" s="7" t="s">
        <v>1035</v>
      </c>
      <c r="D12" s="220">
        <v>2020</v>
      </c>
      <c r="E12" s="16">
        <f t="shared" si="0"/>
        <v>200</v>
      </c>
      <c r="F12" s="349" t="b">
        <f t="shared" si="1"/>
        <v>0</v>
      </c>
      <c r="G12" s="350">
        <f t="shared" si="2"/>
        <v>1</v>
      </c>
      <c r="H12" s="382"/>
      <c r="I12" s="382">
        <f t="shared" si="3"/>
        <v>200</v>
      </c>
      <c r="J12" s="382">
        <f t="shared" si="4"/>
        <v>0</v>
      </c>
    </row>
    <row r="13" spans="1:10">
      <c r="A13" s="37">
        <v>4</v>
      </c>
      <c r="B13" s="6"/>
      <c r="C13" s="6"/>
      <c r="D13" s="216"/>
      <c r="E13" s="16" t="str">
        <f t="shared" si="0"/>
        <v/>
      </c>
      <c r="F13" s="349" t="b">
        <f t="shared" si="1"/>
        <v>0</v>
      </c>
      <c r="G13" s="350">
        <f t="shared" si="2"/>
        <v>1</v>
      </c>
      <c r="H13" s="382"/>
      <c r="I13" s="382" t="str">
        <f t="shared" si="3"/>
        <v/>
      </c>
      <c r="J13" s="382" t="str">
        <f t="shared" si="4"/>
        <v/>
      </c>
    </row>
    <row r="14" spans="1:10">
      <c r="A14" s="37">
        <v>5</v>
      </c>
      <c r="B14" s="6"/>
      <c r="C14" s="6"/>
      <c r="D14" s="216"/>
      <c r="E14" s="16" t="str">
        <f t="shared" si="0"/>
        <v/>
      </c>
      <c r="F14" s="349" t="b">
        <f t="shared" si="1"/>
        <v>0</v>
      </c>
      <c r="G14" s="350">
        <f t="shared" si="2"/>
        <v>1</v>
      </c>
      <c r="H14" s="382"/>
      <c r="I14" s="382" t="str">
        <f t="shared" si="3"/>
        <v/>
      </c>
      <c r="J14" s="382" t="str">
        <f t="shared" si="4"/>
        <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E9" sqref="E9"/>
    </sheetView>
  </sheetViews>
  <sheetFormatPr defaultColWidth="9.109375" defaultRowHeight="15.6"/>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D1" s="61"/>
      <c r="E1" s="63"/>
      <c r="F1" s="289"/>
    </row>
    <row r="2" spans="1:7" s="60" customFormat="1">
      <c r="A2" s="346" t="str">
        <f>IF(ISBLANK(facultate), IF(ISBLANK(departament),"","Departament " &amp; departament), "Facultatea " &amp; facultate)</f>
        <v>Facultatea Electronică și Telecomunicații</v>
      </c>
      <c r="D2" s="61"/>
      <c r="E2" s="63"/>
      <c r="F2" s="289"/>
    </row>
    <row r="3" spans="1:7" s="60" customFormat="1">
      <c r="A3" s="346" t="str">
        <f>IF(ISBLANK(departament),"","Departamentul " &amp; departament)</f>
        <v>Departamentul Electronică Aplicată</v>
      </c>
      <c r="D3" s="61"/>
      <c r="E3" s="63"/>
      <c r="F3" s="289"/>
    </row>
    <row r="4" spans="1:7">
      <c r="A4" s="530" t="s">
        <v>936</v>
      </c>
      <c r="B4" s="530"/>
      <c r="C4" s="530"/>
      <c r="D4" s="530"/>
      <c r="E4" s="530"/>
      <c r="F4" s="291"/>
    </row>
    <row r="5" spans="1:7">
      <c r="A5" s="530" t="s">
        <v>1045</v>
      </c>
      <c r="B5" s="530"/>
      <c r="C5" s="530"/>
      <c r="D5" s="530"/>
      <c r="E5" s="530"/>
    </row>
    <row r="6" spans="1:7" ht="13.5" customHeight="1">
      <c r="D6" s="64"/>
      <c r="E6" s="347" t="str">
        <f>CONCATENATE(functie," ",nume_candidat)</f>
        <v>Asistent Popescu Ion</v>
      </c>
    </row>
    <row r="7" spans="1:7" ht="18.75" customHeight="1">
      <c r="A7" s="527" t="s">
        <v>338</v>
      </c>
      <c r="B7" s="527" t="s">
        <v>1092</v>
      </c>
      <c r="C7" s="527" t="s">
        <v>460</v>
      </c>
      <c r="D7" s="533" t="s">
        <v>2</v>
      </c>
      <c r="E7" s="588" t="s">
        <v>544</v>
      </c>
      <c r="F7" s="534" t="s">
        <v>541</v>
      </c>
      <c r="G7" s="535" t="s">
        <v>551</v>
      </c>
    </row>
    <row r="8" spans="1:7" ht="46.5" customHeight="1">
      <c r="A8" s="527"/>
      <c r="B8" s="527"/>
      <c r="C8" s="527"/>
      <c r="D8" s="533"/>
      <c r="E8" s="589"/>
      <c r="F8" s="534"/>
      <c r="G8" s="535"/>
    </row>
    <row r="9" spans="1:7">
      <c r="A9" s="88"/>
      <c r="B9" s="65"/>
      <c r="C9" s="65"/>
      <c r="D9" s="30"/>
      <c r="E9" s="148">
        <f>SUMIF(E10:E1010,"&gt;0")</f>
        <v>250</v>
      </c>
      <c r="F9" s="298"/>
    </row>
    <row r="10" spans="1:7">
      <c r="A10" s="37">
        <v>1</v>
      </c>
      <c r="B10" s="7" t="s">
        <v>451</v>
      </c>
      <c r="C10" s="7" t="s">
        <v>1046</v>
      </c>
      <c r="D10" s="220">
        <v>2017</v>
      </c>
      <c r="E10" s="16">
        <f t="shared" ref="E10:E73" si="0">IF(OR($B10="",,,,$D10&lt;an_initial,$D10&gt;an_final,),"",HLOOKUP(C10,ii11puncte,2,FALSE) )</f>
        <v>100</v>
      </c>
      <c r="F10" s="349" t="b">
        <f t="shared" ref="F10:F73" si="1">IF(nume_candidat="",FALSE,ISNUMBER(SEARCH(nume_candidat,$B10)))</f>
        <v>0</v>
      </c>
      <c r="G10" s="350">
        <f t="shared" ref="G10:G73" si="2">LEN(B10)-LEN(SUBSTITUTE(B10,",",""))+1</f>
        <v>1</v>
      </c>
    </row>
    <row r="11" spans="1:7">
      <c r="A11" s="37">
        <v>2</v>
      </c>
      <c r="B11" s="7" t="s">
        <v>451</v>
      </c>
      <c r="C11" s="7" t="s">
        <v>1048</v>
      </c>
      <c r="D11" s="220">
        <v>2017</v>
      </c>
      <c r="E11" s="16">
        <f t="shared" si="0"/>
        <v>50</v>
      </c>
      <c r="F11" s="349" t="b">
        <f t="shared" si="1"/>
        <v>0</v>
      </c>
      <c r="G11" s="350">
        <f t="shared" si="2"/>
        <v>1</v>
      </c>
    </row>
    <row r="12" spans="1:7">
      <c r="A12" s="37">
        <v>3</v>
      </c>
      <c r="B12" s="7" t="s">
        <v>451</v>
      </c>
      <c r="C12" s="7" t="s">
        <v>1046</v>
      </c>
      <c r="D12" s="220">
        <v>2017</v>
      </c>
      <c r="E12" s="16">
        <f t="shared" si="0"/>
        <v>100</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E9" sqref="E9"/>
    </sheetView>
  </sheetViews>
  <sheetFormatPr defaultColWidth="9.109375" defaultRowHeight="15.6"/>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Electronică și Telecomunicații</v>
      </c>
      <c r="D2" s="61"/>
      <c r="E2" s="63"/>
      <c r="F2" s="289"/>
      <c r="H2" s="63"/>
      <c r="I2" s="63"/>
    </row>
    <row r="3" spans="1:9" s="60" customFormat="1">
      <c r="A3" s="346" t="str">
        <f>IF(ISBLANK(departament),"","Departamentul " &amp; departament)</f>
        <v>Departamentul Electronică Aplicată</v>
      </c>
      <c r="D3" s="61"/>
      <c r="E3" s="63"/>
      <c r="F3" s="289"/>
      <c r="H3" s="63"/>
      <c r="I3" s="63"/>
    </row>
    <row r="4" spans="1:9">
      <c r="A4" s="530" t="s">
        <v>936</v>
      </c>
      <c r="B4" s="530"/>
      <c r="C4" s="530"/>
      <c r="D4" s="530"/>
      <c r="E4" s="530"/>
      <c r="F4" s="291"/>
    </row>
    <row r="5" spans="1:9">
      <c r="A5" s="530" t="s">
        <v>1049</v>
      </c>
      <c r="B5" s="530"/>
      <c r="C5" s="530"/>
      <c r="D5" s="530"/>
      <c r="E5" s="530"/>
    </row>
    <row r="6" spans="1:9" ht="13.5" customHeight="1">
      <c r="D6" s="64"/>
      <c r="E6" s="347" t="str">
        <f>CONCATENATE(functie," ",nume_candidat)</f>
        <v>Asistent Popescu Ion</v>
      </c>
      <c r="H6" s="347" t="str">
        <f>CONCATENATE(functie," ",nume_candidat)</f>
        <v>Asistent Popescu Ion</v>
      </c>
      <c r="I6" s="347" t="str">
        <f>CONCATENATE(functie," ",nume_candidat)</f>
        <v>Asistent Popescu Ion</v>
      </c>
    </row>
    <row r="7" spans="1:9" ht="18.75" customHeight="1">
      <c r="A7" s="527" t="s">
        <v>338</v>
      </c>
      <c r="B7" s="527" t="s">
        <v>1106</v>
      </c>
      <c r="C7" s="527" t="s">
        <v>460</v>
      </c>
      <c r="D7" s="533" t="s">
        <v>2</v>
      </c>
      <c r="E7" s="588" t="s">
        <v>544</v>
      </c>
      <c r="F7" s="534" t="s">
        <v>541</v>
      </c>
      <c r="G7" s="535" t="s">
        <v>551</v>
      </c>
      <c r="H7" s="588" t="s">
        <v>1052</v>
      </c>
      <c r="I7" s="588" t="s">
        <v>1051</v>
      </c>
    </row>
    <row r="8" spans="1:9" ht="46.5" customHeight="1">
      <c r="A8" s="527"/>
      <c r="B8" s="527"/>
      <c r="C8" s="527"/>
      <c r="D8" s="533"/>
      <c r="E8" s="589"/>
      <c r="F8" s="534"/>
      <c r="G8" s="535"/>
      <c r="H8" s="589"/>
      <c r="I8" s="589"/>
    </row>
    <row r="9" spans="1:9">
      <c r="A9" s="88"/>
      <c r="B9" s="65"/>
      <c r="C9" s="65"/>
      <c r="D9" s="30"/>
      <c r="E9" s="148">
        <f>SUMIF(E10:E1010,"&gt;0")</f>
        <v>25</v>
      </c>
      <c r="F9" s="298"/>
      <c r="H9" s="148">
        <f>SUMIF(H10:H1108,"&gt;0")</f>
        <v>5</v>
      </c>
      <c r="I9" s="148">
        <f>SUMIF(I10:I1108,"&gt;0")</f>
        <v>20</v>
      </c>
    </row>
    <row r="10" spans="1:9">
      <c r="A10" s="37">
        <v>1</v>
      </c>
      <c r="B10" s="7" t="s">
        <v>1106</v>
      </c>
      <c r="C10" s="7" t="s">
        <v>1051</v>
      </c>
      <c r="D10" s="220">
        <v>2017</v>
      </c>
      <c r="E10" s="16">
        <f t="shared" ref="E10:E73" si="0">IF(OR($B10="",,,,$D10&lt;an_initial,$D10&gt;an_final,),"",HLOOKUP(C10,ii120punctaje,2,FALSE) )</f>
        <v>10</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0</v>
      </c>
      <c r="I10" s="382">
        <f t="shared" ref="I10:I73" si="4">IF(OR($B10="",,,,$D10&lt;an_initial,$D10&gt;an_final,),"",HLOOKUP(C10,ii120punctaje,2,FALSE)*COUNTIF(C10,"Internaționale"))</f>
        <v>10</v>
      </c>
    </row>
    <row r="11" spans="1:9">
      <c r="A11" s="37">
        <v>2</v>
      </c>
      <c r="B11" s="380" t="s">
        <v>1107</v>
      </c>
      <c r="C11" s="7" t="s">
        <v>1052</v>
      </c>
      <c r="D11" s="220">
        <v>2017</v>
      </c>
      <c r="E11" s="16">
        <f t="shared" si="0"/>
        <v>5</v>
      </c>
      <c r="F11" s="349" t="b">
        <f t="shared" si="1"/>
        <v>0</v>
      </c>
      <c r="G11" s="350">
        <f t="shared" si="2"/>
        <v>2</v>
      </c>
      <c r="H11" s="382">
        <f t="shared" si="3"/>
        <v>5</v>
      </c>
      <c r="I11" s="382">
        <f t="shared" si="4"/>
        <v>0</v>
      </c>
    </row>
    <row r="12" spans="1:9">
      <c r="A12" s="37">
        <v>3</v>
      </c>
      <c r="B12" s="7" t="s">
        <v>1106</v>
      </c>
      <c r="C12" s="7" t="s">
        <v>1051</v>
      </c>
      <c r="D12" s="220">
        <v>2017</v>
      </c>
      <c r="E12" s="16">
        <f t="shared" si="0"/>
        <v>10</v>
      </c>
      <c r="F12" s="349" t="b">
        <f t="shared" si="1"/>
        <v>0</v>
      </c>
      <c r="G12" s="350">
        <f t="shared" si="2"/>
        <v>2</v>
      </c>
      <c r="H12" s="382">
        <f t="shared" si="3"/>
        <v>0</v>
      </c>
      <c r="I12" s="382">
        <f t="shared" si="4"/>
        <v>10</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D9" sqref="D9"/>
    </sheetView>
  </sheetViews>
  <sheetFormatPr defaultColWidth="9.109375" defaultRowHeight="15.6"/>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346" t="str">
        <f>IF(ISBLANK(facultate), IF(ISBLANK(departament),"","Departament " &amp; departament), "Facultatea " &amp; facultate)</f>
        <v>Facultatea Electronică și Telecomunicații</v>
      </c>
      <c r="C2" s="61"/>
      <c r="D2" s="63"/>
      <c r="E2" s="289"/>
    </row>
    <row r="3" spans="1:6" s="60" customFormat="1">
      <c r="A3" s="346" t="str">
        <f>IF(ISBLANK(departament),"","Departamentul " &amp; departament)</f>
        <v>Departamentul Electronică Aplicată</v>
      </c>
      <c r="C3" s="61"/>
      <c r="D3" s="63"/>
      <c r="E3" s="289"/>
    </row>
    <row r="4" spans="1:6">
      <c r="A4" s="530" t="s">
        <v>936</v>
      </c>
      <c r="B4" s="530"/>
      <c r="C4" s="530"/>
      <c r="D4" s="530"/>
      <c r="E4" s="291"/>
    </row>
    <row r="5" spans="1:6">
      <c r="A5" s="530" t="s">
        <v>1053</v>
      </c>
      <c r="B5" s="530"/>
      <c r="C5" s="530"/>
      <c r="D5" s="530"/>
    </row>
    <row r="6" spans="1:6" ht="13.5" customHeight="1">
      <c r="C6" s="64"/>
      <c r="D6" s="347" t="str">
        <f>CONCATENATE(functie," ",nume_candidat)</f>
        <v>Asistent Popescu Ion</v>
      </c>
    </row>
    <row r="7" spans="1:6" ht="18.75" customHeight="1">
      <c r="A7" s="527" t="s">
        <v>338</v>
      </c>
      <c r="B7" s="527" t="s">
        <v>1091</v>
      </c>
      <c r="C7" s="533" t="s">
        <v>2</v>
      </c>
      <c r="D7" s="588" t="s">
        <v>544</v>
      </c>
      <c r="E7" s="534" t="s">
        <v>541</v>
      </c>
      <c r="F7" s="535" t="s">
        <v>551</v>
      </c>
    </row>
    <row r="8" spans="1:6" ht="46.5" customHeight="1">
      <c r="A8" s="527"/>
      <c r="B8" s="527"/>
      <c r="C8" s="533"/>
      <c r="D8" s="589"/>
      <c r="E8" s="534"/>
      <c r="F8" s="535"/>
    </row>
    <row r="9" spans="1:6">
      <c r="A9" s="88"/>
      <c r="B9" s="65"/>
      <c r="C9" s="30"/>
      <c r="D9" s="148">
        <f>SUMIF(D10:D1010,"&gt;0")</f>
        <v>30</v>
      </c>
      <c r="E9" s="298"/>
    </row>
    <row r="10" spans="1:6">
      <c r="A10" s="37">
        <v>1</v>
      </c>
      <c r="B10" s="7" t="s">
        <v>890</v>
      </c>
      <c r="C10" s="220">
        <v>2017</v>
      </c>
      <c r="D10" s="16">
        <f t="shared" ref="D10:D73" si="0">IF(OR($B10="",,,,$C10&lt;an_initial,$C10&gt;an_final,),"",10)</f>
        <v>10</v>
      </c>
      <c r="E10" s="349" t="b">
        <f t="shared" ref="E10:E73" si="1">IF(nume_candidat="",FALSE,ISNUMBER(SEARCH(nume_candidat,$B10)))</f>
        <v>0</v>
      </c>
      <c r="F10" s="350">
        <f t="shared" ref="F10:F73" si="2">LEN(B10)-LEN(SUBSTITUTE(B10,",",""))+1</f>
        <v>1</v>
      </c>
    </row>
    <row r="11" spans="1:6">
      <c r="A11" s="37">
        <v>2</v>
      </c>
      <c r="B11" s="7" t="s">
        <v>890</v>
      </c>
      <c r="C11" s="220">
        <v>2017</v>
      </c>
      <c r="D11" s="16">
        <f t="shared" si="0"/>
        <v>10</v>
      </c>
      <c r="E11" s="349" t="b">
        <f t="shared" si="1"/>
        <v>0</v>
      </c>
      <c r="F11" s="350">
        <f t="shared" si="2"/>
        <v>1</v>
      </c>
    </row>
    <row r="12" spans="1:6">
      <c r="A12" s="37">
        <v>3</v>
      </c>
      <c r="B12" s="7" t="s">
        <v>890</v>
      </c>
      <c r="C12" s="220">
        <v>2017</v>
      </c>
      <c r="D12" s="16">
        <f t="shared" si="0"/>
        <v>10</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F11" sqref="F11"/>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Electronică și Telecomunicații</v>
      </c>
      <c r="B2" s="332"/>
      <c r="E2" s="61"/>
      <c r="F2" s="63"/>
      <c r="G2" s="62"/>
      <c r="H2" s="289"/>
      <c r="J2" s="63"/>
      <c r="K2" s="63"/>
      <c r="L2" s="63"/>
    </row>
    <row r="3" spans="1:12" s="60" customFormat="1">
      <c r="A3" s="346" t="str">
        <f>IF(ISBLANK(departament),"","Departamentul " &amp; departament)</f>
        <v>Departamentul Electronică Aplicată</v>
      </c>
      <c r="B3" s="332"/>
      <c r="E3" s="61"/>
      <c r="F3" s="63"/>
      <c r="G3" s="62"/>
      <c r="H3" s="289"/>
      <c r="J3" s="63"/>
      <c r="K3" s="63"/>
      <c r="L3" s="63"/>
    </row>
    <row r="4" spans="1:12">
      <c r="A4" s="530" t="s">
        <v>858</v>
      </c>
      <c r="B4" s="530"/>
      <c r="C4" s="530"/>
      <c r="D4" s="530"/>
      <c r="E4" s="530"/>
      <c r="F4" s="530"/>
      <c r="G4" s="226"/>
      <c r="H4" s="291"/>
    </row>
    <row r="5" spans="1:12">
      <c r="A5" s="530" t="s">
        <v>859</v>
      </c>
      <c r="B5" s="530"/>
      <c r="C5" s="530"/>
      <c r="D5" s="530"/>
      <c r="E5" s="530"/>
      <c r="F5" s="530"/>
      <c r="G5" s="226"/>
    </row>
    <row r="6" spans="1:12" ht="13.5" customHeight="1">
      <c r="E6" s="64"/>
      <c r="F6" s="347" t="str">
        <f>CONCATENATE(functie," ",nume_candidat)</f>
        <v>Asistent Popescu Ion</v>
      </c>
      <c r="J6" s="347" t="str">
        <f>CONCATENATE(functie," ",nume_candidat)</f>
        <v>Asistent Popescu Ion</v>
      </c>
      <c r="K6" s="347" t="str">
        <f>CONCATENATE(functie," ",nume_candidat)</f>
        <v>Asistent Popescu Ion</v>
      </c>
      <c r="L6" s="347" t="str">
        <f>CONCATENATE(functie," ",nume_candidat)</f>
        <v>Asistent Popescu Ion</v>
      </c>
    </row>
    <row r="7" spans="1:12" ht="18.75" customHeight="1">
      <c r="A7" s="528" t="s">
        <v>338</v>
      </c>
      <c r="B7" s="538" t="s">
        <v>1109</v>
      </c>
      <c r="C7" s="538" t="s">
        <v>1108</v>
      </c>
      <c r="D7" s="538" t="s">
        <v>865</v>
      </c>
      <c r="E7" s="538" t="s">
        <v>2</v>
      </c>
      <c r="F7" s="528" t="s">
        <v>544</v>
      </c>
      <c r="G7" s="528" t="s">
        <v>4</v>
      </c>
      <c r="H7" s="549" t="s">
        <v>541</v>
      </c>
      <c r="I7" s="535" t="s">
        <v>551</v>
      </c>
      <c r="J7" s="528" t="s">
        <v>861</v>
      </c>
      <c r="K7" s="528" t="s">
        <v>862</v>
      </c>
      <c r="L7" s="528" t="s">
        <v>863</v>
      </c>
    </row>
    <row r="8" spans="1:12" ht="18.75" customHeight="1">
      <c r="A8" s="545"/>
      <c r="B8" s="539"/>
      <c r="C8" s="539"/>
      <c r="D8" s="539"/>
      <c r="E8" s="539"/>
      <c r="F8" s="545"/>
      <c r="G8" s="545"/>
      <c r="H8" s="550"/>
      <c r="I8" s="535"/>
      <c r="J8" s="545"/>
      <c r="K8" s="545"/>
      <c r="L8" s="545"/>
    </row>
    <row r="9" spans="1:12" ht="18.75" customHeight="1">
      <c r="A9" s="545"/>
      <c r="B9" s="539"/>
      <c r="C9" s="539"/>
      <c r="D9" s="539"/>
      <c r="E9" s="539"/>
      <c r="F9" s="529"/>
      <c r="G9" s="529"/>
      <c r="H9" s="550"/>
      <c r="I9" s="535"/>
      <c r="J9" s="529"/>
      <c r="K9" s="529"/>
      <c r="L9" s="529"/>
    </row>
    <row r="10" spans="1:12" ht="18.75" customHeight="1">
      <c r="A10" s="529"/>
      <c r="B10" s="540"/>
      <c r="C10" s="540"/>
      <c r="D10" s="540"/>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row>
    <row r="11" spans="1:12">
      <c r="A11" s="88"/>
      <c r="B11" s="65"/>
      <c r="C11" s="65"/>
      <c r="D11" s="65"/>
      <c r="E11" s="30"/>
      <c r="F11" s="148">
        <f>SUMIF(F12:F1012,"&gt;0")</f>
        <v>17</v>
      </c>
      <c r="G11" s="4">
        <f>SUMIF(G12:G1110,"&gt;0")</f>
        <v>3</v>
      </c>
      <c r="H11" s="298"/>
      <c r="J11" s="148">
        <f>SUMIF(J12:J1110,"&gt;0")</f>
        <v>5</v>
      </c>
      <c r="K11" s="148">
        <f>SUMIF(K12:K1110,"&gt;0")</f>
        <v>10</v>
      </c>
      <c r="L11" s="148">
        <f>SUMIF(L12:L1110,"&gt;0")</f>
        <v>2</v>
      </c>
    </row>
    <row r="12" spans="1:12">
      <c r="A12" s="37">
        <v>1</v>
      </c>
      <c r="B12" s="163" t="s">
        <v>866</v>
      </c>
      <c r="C12" s="7" t="s">
        <v>867</v>
      </c>
      <c r="D12" s="7" t="s">
        <v>861</v>
      </c>
      <c r="E12" s="220">
        <v>2017</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2">
      <c r="A13" s="37">
        <v>2</v>
      </c>
      <c r="B13" s="163" t="s">
        <v>868</v>
      </c>
      <c r="C13" s="7" t="s">
        <v>869</v>
      </c>
      <c r="D13" s="7" t="s">
        <v>863</v>
      </c>
      <c r="E13" s="220">
        <v>2017</v>
      </c>
      <c r="F13" s="16">
        <f t="shared" si="0"/>
        <v>2</v>
      </c>
      <c r="G13" s="58">
        <f t="shared" si="1"/>
        <v>1</v>
      </c>
      <c r="H13" s="349" t="b">
        <f t="shared" si="2"/>
        <v>0</v>
      </c>
      <c r="I13" s="350">
        <f t="shared" si="3"/>
        <v>1</v>
      </c>
      <c r="J13" s="382">
        <f t="shared" si="4"/>
        <v>0</v>
      </c>
      <c r="K13" s="382">
        <f t="shared" si="5"/>
        <v>0</v>
      </c>
      <c r="L13" s="382">
        <f t="shared" si="6"/>
        <v>2</v>
      </c>
    </row>
    <row r="14" spans="1:12">
      <c r="A14" s="37">
        <v>3</v>
      </c>
      <c r="B14" s="163" t="s">
        <v>1120</v>
      </c>
      <c r="C14" s="7" t="s">
        <v>870</v>
      </c>
      <c r="D14" s="7" t="s">
        <v>862</v>
      </c>
      <c r="E14" s="220">
        <v>2016</v>
      </c>
      <c r="F14" s="16">
        <f t="shared" si="0"/>
        <v>10</v>
      </c>
      <c r="G14" s="58">
        <f t="shared" si="1"/>
        <v>1</v>
      </c>
      <c r="H14" s="349" t="b">
        <f t="shared" si="2"/>
        <v>0</v>
      </c>
      <c r="I14" s="350">
        <f t="shared" si="3"/>
        <v>1</v>
      </c>
      <c r="J14" s="382">
        <f t="shared" si="4"/>
        <v>0</v>
      </c>
      <c r="K14" s="382">
        <f t="shared" si="5"/>
        <v>10</v>
      </c>
      <c r="L14" s="382">
        <f t="shared" si="6"/>
        <v>0</v>
      </c>
    </row>
    <row r="15" spans="1:12">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09375" defaultRowHeight="14.4"/>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23" t="s">
        <v>51</v>
      </c>
      <c r="B12" s="103">
        <v>20</v>
      </c>
      <c r="E12" s="100">
        <v>11</v>
      </c>
      <c r="F12" s="101">
        <v>0.5</v>
      </c>
    </row>
    <row r="13" spans="1:6">
      <c r="A13" s="524"/>
      <c r="B13" s="103">
        <v>10</v>
      </c>
      <c r="E13" s="100">
        <v>12</v>
      </c>
      <c r="F13" s="101">
        <v>0.5</v>
      </c>
    </row>
    <row r="14" spans="1:6">
      <c r="A14" s="102" t="s">
        <v>52</v>
      </c>
      <c r="B14" s="103">
        <v>10</v>
      </c>
      <c r="E14" s="100">
        <v>13</v>
      </c>
      <c r="F14" s="101">
        <v>0.5</v>
      </c>
    </row>
    <row r="15" spans="1:6">
      <c r="A15" s="523" t="s">
        <v>10</v>
      </c>
      <c r="B15" s="104">
        <v>100</v>
      </c>
      <c r="E15" s="100">
        <v>14</v>
      </c>
      <c r="F15" s="101">
        <v>0.5</v>
      </c>
    </row>
    <row r="16" spans="1:6">
      <c r="A16" s="525"/>
      <c r="B16" s="104">
        <v>200</v>
      </c>
      <c r="E16" s="100">
        <v>15</v>
      </c>
      <c r="F16" s="101">
        <v>0.5</v>
      </c>
    </row>
    <row r="17" spans="1:6" ht="15" thickBot="1">
      <c r="A17" s="526"/>
      <c r="B17" s="105">
        <v>100</v>
      </c>
      <c r="E17" s="100">
        <v>16</v>
      </c>
      <c r="F17" s="101">
        <v>0.5</v>
      </c>
    </row>
    <row r="18" spans="1:6" ht="28.2">
      <c r="A18" s="98" t="s">
        <v>325</v>
      </c>
      <c r="B18" s="106">
        <v>4</v>
      </c>
      <c r="C18" s="157" t="s">
        <v>806</v>
      </c>
      <c r="E18" s="40"/>
      <c r="F18" s="40"/>
    </row>
    <row r="19" spans="1:6" ht="28.8" thickBot="1">
      <c r="A19" s="107" t="s">
        <v>326</v>
      </c>
      <c r="B19" s="108">
        <v>2</v>
      </c>
      <c r="C19" s="157" t="s">
        <v>807</v>
      </c>
      <c r="E19" s="40"/>
      <c r="F19" s="40"/>
    </row>
    <row r="20" spans="1:6" ht="28.2">
      <c r="A20" s="98" t="s">
        <v>665</v>
      </c>
      <c r="B20" s="108">
        <v>1.5</v>
      </c>
      <c r="C20" s="157" t="s">
        <v>808</v>
      </c>
      <c r="E20" s="40"/>
      <c r="F20" s="40"/>
    </row>
    <row r="21" spans="1:6" ht="46.2">
      <c r="A21" s="107" t="s">
        <v>677</v>
      </c>
      <c r="B21" s="108">
        <v>1</v>
      </c>
      <c r="C21" s="157" t="s">
        <v>809</v>
      </c>
      <c r="E21" s="40"/>
      <c r="F21" s="40"/>
    </row>
    <row r="22" spans="1:6" ht="28.8" thickBot="1">
      <c r="A22" s="107" t="s">
        <v>678</v>
      </c>
      <c r="B22" s="108">
        <v>0.5</v>
      </c>
      <c r="C22" s="157" t="s">
        <v>821</v>
      </c>
      <c r="E22" s="40"/>
      <c r="F22" s="40"/>
    </row>
    <row r="23" spans="1:6" ht="19.2">
      <c r="A23" s="98" t="s">
        <v>685</v>
      </c>
      <c r="B23" s="106">
        <v>2</v>
      </c>
      <c r="C23" s="157" t="s">
        <v>691</v>
      </c>
    </row>
    <row r="24" spans="1:6" ht="19.8" thickBot="1">
      <c r="A24" s="107" t="s">
        <v>686</v>
      </c>
      <c r="B24" s="108">
        <v>1</v>
      </c>
      <c r="C24" s="158" t="s">
        <v>692</v>
      </c>
    </row>
    <row r="25" spans="1:6" ht="19.2">
      <c r="A25" s="98" t="s">
        <v>687</v>
      </c>
      <c r="B25" s="108">
        <f>1.5/2</f>
        <v>0.75</v>
      </c>
      <c r="C25" s="158" t="s">
        <v>693</v>
      </c>
    </row>
    <row r="26" spans="1:6" ht="37.200000000000003">
      <c r="A26" s="107" t="s">
        <v>688</v>
      </c>
      <c r="B26" s="108">
        <v>0.5</v>
      </c>
      <c r="C26" s="157" t="s">
        <v>694</v>
      </c>
    </row>
    <row r="27" spans="1:6" ht="19.2">
      <c r="A27" s="107" t="s">
        <v>689</v>
      </c>
      <c r="B27" s="108">
        <f>0.5/2</f>
        <v>0.25</v>
      </c>
      <c r="C27" s="157" t="s">
        <v>695</v>
      </c>
    </row>
    <row r="28" spans="1:6">
      <c r="A28" s="102" t="s">
        <v>7</v>
      </c>
      <c r="B28" s="109">
        <v>0.5</v>
      </c>
    </row>
    <row r="29" spans="1:6">
      <c r="A29" s="102" t="s">
        <v>29</v>
      </c>
      <c r="B29" s="109">
        <v>0.2</v>
      </c>
    </row>
    <row r="30" spans="1:6">
      <c r="A30" s="102" t="s">
        <v>709</v>
      </c>
      <c r="B30" s="109">
        <v>1</v>
      </c>
    </row>
    <row r="31" spans="1:6">
      <c r="A31" s="102" t="s">
        <v>711</v>
      </c>
      <c r="B31" s="109">
        <v>0.5</v>
      </c>
    </row>
    <row r="32" spans="1:6">
      <c r="A32" s="102" t="s">
        <v>8</v>
      </c>
      <c r="B32" s="103">
        <v>50</v>
      </c>
    </row>
    <row r="33" spans="1:2">
      <c r="A33" s="102" t="s">
        <v>9</v>
      </c>
      <c r="B33" s="103">
        <v>15</v>
      </c>
    </row>
    <row r="34" spans="1:2">
      <c r="A34" s="102" t="s">
        <v>30</v>
      </c>
      <c r="B34" s="109">
        <v>0.1</v>
      </c>
    </row>
    <row r="35" spans="1:2" ht="15" thickBot="1">
      <c r="A35" s="110" t="s">
        <v>31</v>
      </c>
      <c r="B35" s="104">
        <v>0.05</v>
      </c>
    </row>
    <row r="36" spans="1:2">
      <c r="A36" s="520" t="s">
        <v>327</v>
      </c>
      <c r="B36" s="111">
        <v>100</v>
      </c>
    </row>
    <row r="37" spans="1:2">
      <c r="A37" s="521"/>
      <c r="B37" s="112">
        <v>80</v>
      </c>
    </row>
    <row r="38" spans="1:2">
      <c r="A38" s="521"/>
      <c r="B38" s="112">
        <v>0</v>
      </c>
    </row>
    <row r="39" spans="1:2" ht="15" thickBot="1">
      <c r="A39" s="522"/>
      <c r="B39" s="113">
        <v>20</v>
      </c>
    </row>
    <row r="40" spans="1:2">
      <c r="A40" s="520" t="s">
        <v>328</v>
      </c>
      <c r="B40" s="114">
        <v>30</v>
      </c>
    </row>
    <row r="41" spans="1:2">
      <c r="A41" s="521"/>
      <c r="B41" s="112">
        <v>20</v>
      </c>
    </row>
    <row r="42" spans="1:2">
      <c r="A42" s="521"/>
      <c r="B42" s="112">
        <v>15</v>
      </c>
    </row>
    <row r="43" spans="1:2" ht="15" thickBot="1">
      <c r="A43" s="522"/>
      <c r="B43" s="115">
        <v>10</v>
      </c>
    </row>
    <row r="44" spans="1:2">
      <c r="A44" s="520" t="s">
        <v>11</v>
      </c>
      <c r="B44" s="111">
        <v>60</v>
      </c>
    </row>
    <row r="45" spans="1:2">
      <c r="A45" s="521"/>
      <c r="B45" s="112">
        <v>40</v>
      </c>
    </row>
    <row r="46" spans="1:2">
      <c r="A46" s="521"/>
      <c r="B46" s="112">
        <v>0</v>
      </c>
    </row>
    <row r="47" spans="1:2" ht="15" thickBot="1">
      <c r="A47" s="522"/>
      <c r="B47" s="113">
        <v>20</v>
      </c>
    </row>
    <row r="48" spans="1:2">
      <c r="A48" s="520" t="s">
        <v>12</v>
      </c>
      <c r="B48" s="111">
        <v>15</v>
      </c>
    </row>
    <row r="49" spans="1:2">
      <c r="A49" s="521"/>
      <c r="B49" s="112">
        <v>10</v>
      </c>
    </row>
    <row r="50" spans="1:2">
      <c r="A50" s="521"/>
      <c r="B50" s="112">
        <v>7.5</v>
      </c>
    </row>
    <row r="51" spans="1:2" ht="15" thickBot="1">
      <c r="A51" s="521"/>
      <c r="B51" s="113">
        <v>5</v>
      </c>
    </row>
    <row r="52" spans="1:2" ht="15" thickBot="1">
      <c r="A52" s="116" t="s">
        <v>318</v>
      </c>
      <c r="B52" s="117">
        <v>30</v>
      </c>
    </row>
    <row r="53" spans="1:2" ht="15" thickBot="1">
      <c r="A53" s="116" t="s">
        <v>319</v>
      </c>
      <c r="B53" s="118">
        <v>12</v>
      </c>
    </row>
    <row r="54" spans="1:2">
      <c r="A54" s="119" t="s">
        <v>321</v>
      </c>
      <c r="B54" s="120">
        <v>24</v>
      </c>
    </row>
    <row r="55" spans="1:2">
      <c r="A55" s="121" t="s">
        <v>322</v>
      </c>
      <c r="B55" s="122">
        <v>16</v>
      </c>
    </row>
    <row r="56" spans="1:2" ht="15" thickBot="1">
      <c r="A56" s="123" t="s">
        <v>323</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662</v>
      </c>
      <c r="B61" s="128">
        <v>1</v>
      </c>
    </row>
    <row r="62" spans="1:2">
      <c r="A62" s="127" t="s">
        <v>663</v>
      </c>
      <c r="B62" s="128">
        <v>0.8</v>
      </c>
    </row>
    <row r="63" spans="1:2">
      <c r="A63" s="129"/>
      <c r="B63" s="130"/>
    </row>
    <row r="65" spans="1:6" ht="28.8">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F11" sqref="F11"/>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Electronică și Telecomunicații</v>
      </c>
      <c r="B2" s="332"/>
      <c r="E2" s="61"/>
      <c r="F2" s="63"/>
      <c r="G2" s="62"/>
      <c r="H2" s="289"/>
    </row>
    <row r="3" spans="1:9" s="60" customFormat="1">
      <c r="A3" s="346" t="str">
        <f>IF(ISBLANK(departament),"","Departamentul " &amp; departament)</f>
        <v>Departamentul Electronică Aplicată</v>
      </c>
      <c r="B3" s="332"/>
      <c r="E3" s="61"/>
      <c r="F3" s="63"/>
      <c r="G3" s="62"/>
      <c r="H3" s="289"/>
    </row>
    <row r="4" spans="1:9">
      <c r="A4" s="530" t="s">
        <v>858</v>
      </c>
      <c r="B4" s="530"/>
      <c r="C4" s="530"/>
      <c r="D4" s="530"/>
      <c r="E4" s="530"/>
      <c r="F4" s="530"/>
      <c r="G4" s="226"/>
      <c r="H4" s="291"/>
    </row>
    <row r="5" spans="1:9">
      <c r="A5" s="530" t="s">
        <v>875</v>
      </c>
      <c r="B5" s="530"/>
      <c r="C5" s="530"/>
      <c r="D5" s="530"/>
      <c r="E5" s="530"/>
      <c r="F5" s="530"/>
      <c r="G5" s="226"/>
    </row>
    <row r="6" spans="1:9" ht="13.5" customHeight="1">
      <c r="E6" s="64"/>
      <c r="F6" s="347" t="str">
        <f>CONCATENATE(functie," ",nume_candidat)</f>
        <v>Asistent Popescu Ion</v>
      </c>
    </row>
    <row r="7" spans="1:9" ht="18.75" customHeight="1">
      <c r="A7" s="528" t="s">
        <v>338</v>
      </c>
      <c r="B7" s="538" t="s">
        <v>876</v>
      </c>
      <c r="C7" s="538" t="s">
        <v>864</v>
      </c>
      <c r="D7" s="538" t="s">
        <v>865</v>
      </c>
      <c r="E7" s="538" t="s">
        <v>2</v>
      </c>
      <c r="F7" s="528" t="s">
        <v>544</v>
      </c>
      <c r="G7" s="528" t="s">
        <v>4</v>
      </c>
      <c r="H7" s="549" t="s">
        <v>541</v>
      </c>
      <c r="I7" s="535" t="s">
        <v>551</v>
      </c>
    </row>
    <row r="8" spans="1:9" ht="18.75" customHeight="1">
      <c r="A8" s="545"/>
      <c r="B8" s="539"/>
      <c r="C8" s="539"/>
      <c r="D8" s="539"/>
      <c r="E8" s="539"/>
      <c r="F8" s="545"/>
      <c r="G8" s="545"/>
      <c r="H8" s="550"/>
      <c r="I8" s="535"/>
    </row>
    <row r="9" spans="1:9" ht="18.75" customHeight="1">
      <c r="A9" s="545"/>
      <c r="B9" s="539"/>
      <c r="C9" s="539"/>
      <c r="D9" s="539"/>
      <c r="E9" s="539"/>
      <c r="F9" s="529"/>
      <c r="G9" s="529"/>
      <c r="H9" s="550"/>
      <c r="I9" s="535"/>
    </row>
    <row r="10" spans="1:9" ht="18.75" customHeight="1">
      <c r="A10" s="529"/>
      <c r="B10" s="540"/>
      <c r="C10" s="540"/>
      <c r="D10" s="540"/>
      <c r="E10" s="540"/>
      <c r="F10" s="348" t="str">
        <f>CONCATENATE("ultimii ",durata_evaluare," ani")</f>
        <v>ultimii 5 ani</v>
      </c>
      <c r="G10" s="348" t="str">
        <f>CONCATENATE("ultimii                                  ",durata_evaluare," ani")</f>
        <v>ultimii                                  5 ani</v>
      </c>
      <c r="H10" s="551"/>
      <c r="I10" s="535"/>
    </row>
    <row r="11" spans="1:9">
      <c r="A11" s="88"/>
      <c r="B11" s="65"/>
      <c r="C11" s="65"/>
      <c r="D11" s="65"/>
      <c r="E11" s="30"/>
      <c r="F11" s="148">
        <f>SUMIF(F12:F1012,"&gt;0")</f>
        <v>75</v>
      </c>
      <c r="G11" s="4">
        <f>SUMIF(G12:G1110,"&gt;0")</f>
        <v>3</v>
      </c>
      <c r="H11" s="298"/>
    </row>
    <row r="12" spans="1:9">
      <c r="A12" s="37">
        <v>1</v>
      </c>
      <c r="B12" s="163" t="s">
        <v>876</v>
      </c>
      <c r="C12" s="7" t="s">
        <v>864</v>
      </c>
      <c r="D12" s="7" t="s">
        <v>873</v>
      </c>
      <c r="E12" s="220">
        <v>2017</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1</v>
      </c>
    </row>
    <row r="13" spans="1:9">
      <c r="A13" s="37">
        <v>2</v>
      </c>
      <c r="B13" s="163" t="s">
        <v>876</v>
      </c>
      <c r="C13" s="7" t="s">
        <v>864</v>
      </c>
      <c r="D13" s="7" t="s">
        <v>874</v>
      </c>
      <c r="E13" s="220">
        <v>2017</v>
      </c>
      <c r="F13" s="16">
        <f t="shared" si="0"/>
        <v>20</v>
      </c>
      <c r="G13" s="58">
        <f t="shared" si="1"/>
        <v>1</v>
      </c>
      <c r="H13" s="349" t="b">
        <f t="shared" si="2"/>
        <v>0</v>
      </c>
      <c r="I13" s="350">
        <f t="shared" si="3"/>
        <v>1</v>
      </c>
    </row>
    <row r="14" spans="1:9">
      <c r="A14" s="37">
        <v>3</v>
      </c>
      <c r="B14" s="163" t="s">
        <v>876</v>
      </c>
      <c r="C14" s="7" t="s">
        <v>864</v>
      </c>
      <c r="D14" s="7" t="s">
        <v>872</v>
      </c>
      <c r="E14" s="220">
        <v>2016</v>
      </c>
      <c r="F14" s="16">
        <f t="shared" si="0"/>
        <v>5</v>
      </c>
      <c r="G14" s="58">
        <f t="shared" si="1"/>
        <v>1</v>
      </c>
      <c r="H14" s="349" t="b">
        <f t="shared" si="2"/>
        <v>0</v>
      </c>
      <c r="I14" s="350">
        <f t="shared" si="3"/>
        <v>1</v>
      </c>
    </row>
    <row r="15" spans="1:9">
      <c r="A15" s="37">
        <v>4</v>
      </c>
      <c r="B15" s="163"/>
      <c r="C15" s="6"/>
      <c r="D15" s="6"/>
      <c r="E15" s="216"/>
      <c r="F15" s="16" t="str">
        <f t="shared" si="0"/>
        <v/>
      </c>
      <c r="G15" s="58" t="str">
        <f t="shared" si="1"/>
        <v/>
      </c>
      <c r="H15" s="349" t="b">
        <f t="shared" si="2"/>
        <v>0</v>
      </c>
      <c r="I15" s="350">
        <f t="shared" si="3"/>
        <v>1</v>
      </c>
    </row>
    <row r="16" spans="1:9">
      <c r="A16" s="37">
        <v>5</v>
      </c>
      <c r="B16" s="163"/>
      <c r="C16" s="6"/>
      <c r="D16" s="6"/>
      <c r="E16" s="216"/>
      <c r="F16" s="16" t="str">
        <f t="shared" si="0"/>
        <v/>
      </c>
      <c r="G16" s="58" t="str">
        <f t="shared" si="1"/>
        <v/>
      </c>
      <c r="H16" s="349" t="b">
        <f t="shared" si="2"/>
        <v>0</v>
      </c>
      <c r="I16" s="350">
        <f t="shared" si="3"/>
        <v>1</v>
      </c>
    </row>
    <row r="17" spans="1:9">
      <c r="A17" s="37">
        <v>6</v>
      </c>
      <c r="B17" s="163"/>
      <c r="C17" s="6"/>
      <c r="D17" s="6"/>
      <c r="E17" s="216"/>
      <c r="F17" s="16" t="str">
        <f t="shared" si="0"/>
        <v/>
      </c>
      <c r="G17" s="58" t="str">
        <f t="shared" si="1"/>
        <v/>
      </c>
      <c r="H17" s="349" t="b">
        <f t="shared" si="2"/>
        <v>0</v>
      </c>
      <c r="I17" s="350">
        <f t="shared" si="3"/>
        <v>1</v>
      </c>
    </row>
    <row r="18" spans="1:9">
      <c r="A18" s="37">
        <v>7</v>
      </c>
      <c r="B18" s="163"/>
      <c r="C18" s="6"/>
      <c r="D18" s="6"/>
      <c r="E18" s="216"/>
      <c r="F18" s="16" t="str">
        <f t="shared" si="0"/>
        <v/>
      </c>
      <c r="G18" s="58" t="str">
        <f t="shared" si="1"/>
        <v/>
      </c>
      <c r="H18" s="349" t="b">
        <f t="shared" si="2"/>
        <v>0</v>
      </c>
      <c r="I18" s="350">
        <f t="shared" si="3"/>
        <v>1</v>
      </c>
    </row>
    <row r="19" spans="1:9">
      <c r="A19" s="37">
        <v>8</v>
      </c>
      <c r="B19" s="163"/>
      <c r="C19" s="6"/>
      <c r="D19" s="6"/>
      <c r="E19" s="216"/>
      <c r="F19" s="16" t="str">
        <f t="shared" si="0"/>
        <v/>
      </c>
      <c r="G19" s="58" t="str">
        <f t="shared" si="1"/>
        <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D11" sqref="D11"/>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Electronică și Telecomunicații</v>
      </c>
      <c r="C2" s="61"/>
      <c r="D2" s="63"/>
      <c r="E2" s="62"/>
      <c r="F2" s="289"/>
    </row>
    <row r="3" spans="1:7" s="60" customFormat="1">
      <c r="A3" s="346" t="str">
        <f>IF(ISBLANK(departament),"","Departamentul " &amp; departament)</f>
        <v>Departamentul Electronică Aplicată</v>
      </c>
      <c r="C3" s="61"/>
      <c r="D3" s="63"/>
      <c r="E3" s="62"/>
      <c r="F3" s="289"/>
    </row>
    <row r="4" spans="1:7">
      <c r="A4" s="530" t="s">
        <v>858</v>
      </c>
      <c r="B4" s="530"/>
      <c r="C4" s="530"/>
      <c r="D4" s="530"/>
      <c r="E4" s="530"/>
      <c r="F4" s="530"/>
    </row>
    <row r="5" spans="1:7">
      <c r="A5" s="602" t="s">
        <v>1145</v>
      </c>
      <c r="B5" s="602"/>
      <c r="C5" s="602"/>
      <c r="D5" s="602"/>
      <c r="E5" s="226"/>
    </row>
    <row r="6" spans="1:7" ht="13.5" customHeight="1">
      <c r="C6" s="64"/>
      <c r="D6" s="347" t="str">
        <f>CONCATENATE(functie," ",nume_candidat)</f>
        <v>Asistent Popescu Ion</v>
      </c>
    </row>
    <row r="7" spans="1:7" ht="18.75" customHeight="1">
      <c r="A7" s="528" t="s">
        <v>338</v>
      </c>
      <c r="B7" s="528" t="s">
        <v>1094</v>
      </c>
      <c r="C7" s="538" t="s">
        <v>2</v>
      </c>
      <c r="D7" s="528" t="s">
        <v>544</v>
      </c>
      <c r="E7" s="528" t="s">
        <v>4</v>
      </c>
      <c r="F7" s="549" t="s">
        <v>541</v>
      </c>
      <c r="G7" s="535" t="s">
        <v>551</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48" t="str">
        <f>CONCATENATE("ultimii ",durata_evaluare," ani")</f>
        <v>ultimii 5 ani</v>
      </c>
      <c r="E10" s="348" t="str">
        <f>CONCATENATE("ultimii                                  ",durata_evaluare," ani")</f>
        <v>ultimii                                  5 ani</v>
      </c>
      <c r="F10" s="551"/>
      <c r="G10" s="535"/>
    </row>
    <row r="11" spans="1:7">
      <c r="A11" s="88"/>
      <c r="B11" s="65"/>
      <c r="C11" s="30"/>
      <c r="D11" s="148">
        <f>SUMIF(D12:D1012,"&gt;0")</f>
        <v>150</v>
      </c>
      <c r="E11" s="4">
        <f>SUMIF(E12:E1110,"&gt;0")</f>
        <v>3</v>
      </c>
      <c r="F11" s="298"/>
    </row>
    <row r="12" spans="1:7">
      <c r="A12" s="37">
        <v>1</v>
      </c>
      <c r="B12" s="380" t="s">
        <v>1066</v>
      </c>
      <c r="C12" s="220">
        <v>2017</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c r="A13" s="37">
        <v>2</v>
      </c>
      <c r="B13" s="380" t="s">
        <v>1066</v>
      </c>
      <c r="C13" s="220">
        <v>2017</v>
      </c>
      <c r="D13" s="16">
        <f t="shared" si="0"/>
        <v>50</v>
      </c>
      <c r="E13" s="58">
        <f t="shared" si="1"/>
        <v>1</v>
      </c>
      <c r="F13" s="349" t="b">
        <f t="shared" si="2"/>
        <v>0</v>
      </c>
      <c r="G13" s="350">
        <f t="shared" si="3"/>
        <v>1</v>
      </c>
    </row>
    <row r="14" spans="1:7">
      <c r="A14" s="37">
        <v>3</v>
      </c>
      <c r="B14" s="380" t="s">
        <v>1066</v>
      </c>
      <c r="C14" s="220">
        <v>2016</v>
      </c>
      <c r="D14" s="16">
        <f t="shared" si="0"/>
        <v>50</v>
      </c>
      <c r="E14" s="58">
        <f t="shared" si="1"/>
        <v>1</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E11" sqref="E11"/>
    </sheetView>
  </sheetViews>
  <sheetFormatPr defaultColWidth="9.109375" defaultRowHeight="15.6"/>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Electronică și Telecomunicații</v>
      </c>
      <c r="D2" s="61"/>
      <c r="E2" s="63"/>
      <c r="F2" s="62"/>
      <c r="G2" s="289"/>
    </row>
    <row r="3" spans="1:8" s="60" customFormat="1">
      <c r="A3" s="346" t="str">
        <f>IF(ISBLANK(departament),"","Departamentul " &amp; departament)</f>
        <v>Departamentul Electronică Aplicată</v>
      </c>
      <c r="D3" s="61"/>
      <c r="E3" s="63"/>
      <c r="F3" s="62"/>
      <c r="G3" s="289"/>
    </row>
    <row r="4" spans="1:8">
      <c r="A4" s="530" t="s">
        <v>858</v>
      </c>
      <c r="B4" s="530"/>
      <c r="C4" s="530"/>
      <c r="D4" s="530"/>
      <c r="E4" s="530"/>
      <c r="F4" s="530"/>
      <c r="G4" s="530"/>
    </row>
    <row r="5" spans="1:8">
      <c r="A5" s="530" t="s">
        <v>878</v>
      </c>
      <c r="B5" s="530"/>
      <c r="C5" s="530"/>
      <c r="D5" s="530"/>
      <c r="E5" s="530"/>
      <c r="F5" s="226"/>
    </row>
    <row r="6" spans="1:8" ht="13.5" customHeight="1">
      <c r="D6" s="64"/>
      <c r="E6" s="347" t="str">
        <f>CONCATENATE(functie," ",nume_candidat)</f>
        <v>Asistent Popescu Ion</v>
      </c>
    </row>
    <row r="7" spans="1:8" ht="18.75" customHeight="1">
      <c r="A7" s="528" t="s">
        <v>338</v>
      </c>
      <c r="B7" s="528" t="s">
        <v>1095</v>
      </c>
      <c r="C7" s="528" t="s">
        <v>460</v>
      </c>
      <c r="D7" s="538" t="s">
        <v>2</v>
      </c>
      <c r="E7" s="528" t="s">
        <v>544</v>
      </c>
      <c r="F7" s="528" t="s">
        <v>4</v>
      </c>
      <c r="G7" s="549" t="s">
        <v>541</v>
      </c>
      <c r="H7" s="535" t="s">
        <v>551</v>
      </c>
    </row>
    <row r="8" spans="1:8" ht="18.75" customHeight="1">
      <c r="A8" s="545"/>
      <c r="B8" s="545"/>
      <c r="C8" s="545"/>
      <c r="D8" s="539"/>
      <c r="E8" s="545"/>
      <c r="F8" s="545"/>
      <c r="G8" s="550"/>
      <c r="H8" s="535"/>
    </row>
    <row r="9" spans="1:8" ht="18.75" customHeight="1">
      <c r="A9" s="545"/>
      <c r="B9" s="545"/>
      <c r="C9" s="545"/>
      <c r="D9" s="539"/>
      <c r="E9" s="529"/>
      <c r="F9" s="529"/>
      <c r="G9" s="550"/>
      <c r="H9" s="535"/>
    </row>
    <row r="10" spans="1:8" ht="18.75" customHeight="1">
      <c r="A10" s="529"/>
      <c r="B10" s="529"/>
      <c r="C10" s="529"/>
      <c r="D10" s="540"/>
      <c r="E10" s="348" t="str">
        <f>CONCATENATE("ultimii ",durata_evaluare," ani")</f>
        <v>ultimii 5 ani</v>
      </c>
      <c r="F10" s="348" t="str">
        <f>CONCATENATE("ultimii                                  ",durata_evaluare," ani")</f>
        <v>ultimii                                  5 ani</v>
      </c>
      <c r="G10" s="551"/>
      <c r="H10" s="535"/>
    </row>
    <row r="11" spans="1:8">
      <c r="A11" s="88"/>
      <c r="B11" s="65"/>
      <c r="C11" s="65"/>
      <c r="D11" s="30"/>
      <c r="E11" s="148">
        <f>SUMIF(E12:E1012,"&gt;0")</f>
        <v>15</v>
      </c>
      <c r="F11" s="4">
        <f>SUMIF(F12:F1110,"&gt;0")</f>
        <v>3</v>
      </c>
      <c r="G11" s="298"/>
    </row>
    <row r="12" spans="1:8">
      <c r="A12" s="37">
        <v>1</v>
      </c>
      <c r="B12" s="7" t="s">
        <v>877</v>
      </c>
      <c r="C12" s="7" t="s">
        <v>879</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c r="A13" s="37">
        <v>2</v>
      </c>
      <c r="B13" s="7" t="s">
        <v>877</v>
      </c>
      <c r="C13" s="7" t="s">
        <v>880</v>
      </c>
      <c r="D13" s="220">
        <v>2017</v>
      </c>
      <c r="E13" s="16">
        <f t="shared" si="0"/>
        <v>5</v>
      </c>
      <c r="F13" s="58">
        <f t="shared" si="1"/>
        <v>1</v>
      </c>
      <c r="G13" s="349" t="b">
        <f t="shared" si="2"/>
        <v>0</v>
      </c>
      <c r="H13" s="350">
        <f t="shared" si="3"/>
        <v>1</v>
      </c>
    </row>
    <row r="14" spans="1:8">
      <c r="A14" s="37">
        <v>3</v>
      </c>
      <c r="B14" s="7" t="s">
        <v>877</v>
      </c>
      <c r="C14" s="7" t="s">
        <v>879</v>
      </c>
      <c r="D14" s="220">
        <v>2016</v>
      </c>
      <c r="E14" s="16">
        <f t="shared" si="0"/>
        <v>5</v>
      </c>
      <c r="F14" s="58">
        <f t="shared" si="1"/>
        <v>1</v>
      </c>
      <c r="G14" s="349" t="b">
        <f t="shared" si="2"/>
        <v>0</v>
      </c>
      <c r="H14" s="350">
        <f t="shared" si="3"/>
        <v>1</v>
      </c>
    </row>
    <row r="15" spans="1:8">
      <c r="A15" s="37">
        <v>4</v>
      </c>
      <c r="B15" s="6"/>
      <c r="C15" s="6"/>
      <c r="D15" s="216"/>
      <c r="E15" s="16" t="str">
        <f t="shared" si="0"/>
        <v/>
      </c>
      <c r="F15" s="58" t="str">
        <f t="shared" si="1"/>
        <v/>
      </c>
      <c r="G15" s="349" t="b">
        <f t="shared" si="2"/>
        <v>0</v>
      </c>
      <c r="H15" s="350">
        <f t="shared" si="3"/>
        <v>1</v>
      </c>
    </row>
    <row r="16" spans="1:8">
      <c r="A16" s="37">
        <v>5</v>
      </c>
      <c r="B16" s="6"/>
      <c r="C16" s="6"/>
      <c r="D16" s="216"/>
      <c r="E16" s="16" t="str">
        <f t="shared" si="0"/>
        <v/>
      </c>
      <c r="F16" s="58" t="str">
        <f t="shared" si="1"/>
        <v/>
      </c>
      <c r="G16" s="349" t="b">
        <f t="shared" si="2"/>
        <v>0</v>
      </c>
      <c r="H16" s="350">
        <f t="shared" si="3"/>
        <v>1</v>
      </c>
    </row>
    <row r="17" spans="1:8">
      <c r="A17" s="37">
        <v>6</v>
      </c>
      <c r="B17" s="6"/>
      <c r="C17" s="6"/>
      <c r="D17" s="216"/>
      <c r="E17" s="16" t="str">
        <f t="shared" si="0"/>
        <v/>
      </c>
      <c r="F17" s="58" t="str">
        <f t="shared" si="1"/>
        <v/>
      </c>
      <c r="G17" s="349" t="b">
        <f t="shared" si="2"/>
        <v>0</v>
      </c>
      <c r="H17" s="350">
        <f t="shared" si="3"/>
        <v>1</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G1" sqref="G1:J1048576"/>
    </sheetView>
  </sheetViews>
  <sheetFormatPr defaultColWidth="9.109375" defaultRowHeight="15.6"/>
  <cols>
    <col min="1" max="1" width="5.6640625" style="60" customWidth="1"/>
    <col min="2" max="2" width="45.5546875" style="64" customWidth="1"/>
    <col min="3" max="3" width="7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hidden="1" customWidth="1"/>
    <col min="11" max="19" width="9.109375" style="64" customWidth="1"/>
    <col min="20" max="16384" width="9.10937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Electronică și Telecomunicații</v>
      </c>
      <c r="D2" s="61"/>
      <c r="E2" s="63"/>
      <c r="F2" s="50"/>
      <c r="G2" s="62"/>
      <c r="H2" s="289"/>
      <c r="J2"/>
    </row>
    <row r="3" spans="1:10" s="60" customFormat="1">
      <c r="A3" s="346" t="str">
        <f>IF(ISBLANK(departament),"","Departamentul " &amp; departament)</f>
        <v>Departamentul Electronică Aplicată</v>
      </c>
      <c r="D3" s="61"/>
      <c r="E3" s="63"/>
      <c r="F3" s="50"/>
      <c r="G3" s="62"/>
      <c r="H3" s="289"/>
      <c r="J3"/>
    </row>
    <row r="4" spans="1:10">
      <c r="A4" s="530" t="s">
        <v>858</v>
      </c>
      <c r="B4" s="530"/>
      <c r="C4" s="530"/>
      <c r="D4" s="530"/>
      <c r="E4" s="530"/>
      <c r="F4" s="530"/>
      <c r="G4" s="530"/>
      <c r="H4" s="530"/>
    </row>
    <row r="5" spans="1:10">
      <c r="A5" s="530" t="s">
        <v>886</v>
      </c>
      <c r="B5" s="530"/>
      <c r="C5" s="530"/>
      <c r="D5" s="530"/>
      <c r="E5" s="530"/>
      <c r="F5" s="424"/>
      <c r="G5" s="226"/>
    </row>
    <row r="6" spans="1:10" ht="13.5" customHeight="1">
      <c r="D6" s="64"/>
      <c r="E6" s="347"/>
      <c r="F6" s="347" t="str">
        <f>CONCATENATE(functie," ",nume_candidat)</f>
        <v>Asistent Popescu Ion</v>
      </c>
    </row>
    <row r="7" spans="1:10" ht="18.75" customHeight="1">
      <c r="A7" s="528" t="s">
        <v>338</v>
      </c>
      <c r="B7" s="528" t="s">
        <v>890</v>
      </c>
      <c r="C7" s="528" t="s">
        <v>1096</v>
      </c>
      <c r="D7" s="538" t="s">
        <v>2</v>
      </c>
      <c r="E7" s="528" t="s">
        <v>544</v>
      </c>
      <c r="F7" s="538" t="s">
        <v>1166</v>
      </c>
      <c r="G7" s="528" t="s">
        <v>4</v>
      </c>
      <c r="H7" s="549" t="s">
        <v>541</v>
      </c>
      <c r="I7" s="535" t="s">
        <v>551</v>
      </c>
    </row>
    <row r="8" spans="1:10" ht="18.75" customHeight="1">
      <c r="A8" s="545"/>
      <c r="B8" s="545"/>
      <c r="C8" s="545"/>
      <c r="D8" s="539"/>
      <c r="E8" s="545"/>
      <c r="F8" s="539"/>
      <c r="G8" s="545"/>
      <c r="H8" s="550"/>
      <c r="I8" s="535"/>
    </row>
    <row r="9" spans="1:10" ht="18.75" customHeight="1">
      <c r="A9" s="545"/>
      <c r="B9" s="545"/>
      <c r="C9" s="545"/>
      <c r="D9" s="539"/>
      <c r="E9" s="529"/>
      <c r="F9" s="539"/>
      <c r="G9" s="529"/>
      <c r="H9" s="550"/>
      <c r="I9" s="535"/>
    </row>
    <row r="10" spans="1:10" ht="18.75" customHeight="1">
      <c r="A10" s="529"/>
      <c r="B10" s="529"/>
      <c r="C10" s="529"/>
      <c r="D10" s="540"/>
      <c r="E10" s="348" t="str">
        <f>CONCATENATE("ultimii ",durata_evaluare," ani")</f>
        <v>ultimii 5 ani</v>
      </c>
      <c r="F10" s="540"/>
      <c r="G10" s="348" t="str">
        <f>CONCATENATE("ultimii                                  ",durata_evaluare," ani")</f>
        <v>ultimii                                  5 ani</v>
      </c>
      <c r="H10" s="551"/>
      <c r="I10" s="535"/>
    </row>
    <row r="11" spans="1:10">
      <c r="A11" s="88"/>
      <c r="B11" s="65"/>
      <c r="C11" s="65"/>
      <c r="D11" s="30"/>
      <c r="E11" s="148">
        <f>SUMIF(E12:E1012,"&gt;0")</f>
        <v>25</v>
      </c>
      <c r="F11" s="436"/>
      <c r="G11" s="4">
        <f>SUMIF(G12:G1110,"&gt;0")</f>
        <v>3</v>
      </c>
      <c r="H11" s="298"/>
    </row>
    <row r="12" spans="1:10">
      <c r="A12" s="37">
        <v>1</v>
      </c>
      <c r="B12" s="7" t="s">
        <v>889</v>
      </c>
      <c r="C12" s="420" t="s">
        <v>884</v>
      </c>
      <c r="D12" s="220">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c r="A13" s="37">
        <v>2</v>
      </c>
      <c r="B13" s="7" t="s">
        <v>888</v>
      </c>
      <c r="C13" s="420" t="s">
        <v>884</v>
      </c>
      <c r="D13" s="220">
        <v>2017</v>
      </c>
      <c r="E13" s="16">
        <f t="shared" si="0"/>
        <v>10</v>
      </c>
      <c r="F13" s="37"/>
      <c r="G13" s="58">
        <f t="shared" si="1"/>
        <v>1</v>
      </c>
      <c r="H13" s="349" t="b">
        <f t="shared" si="2"/>
        <v>0</v>
      </c>
      <c r="I13" s="350">
        <f t="shared" si="3"/>
        <v>1</v>
      </c>
    </row>
    <row r="14" spans="1:10">
      <c r="A14" s="37">
        <v>3</v>
      </c>
      <c r="B14" s="7" t="s">
        <v>887</v>
      </c>
      <c r="C14" s="420" t="s">
        <v>885</v>
      </c>
      <c r="D14" s="220">
        <v>2016</v>
      </c>
      <c r="E14" s="16">
        <f t="shared" si="0"/>
        <v>5</v>
      </c>
      <c r="F14" s="37"/>
      <c r="G14" s="58">
        <f t="shared" si="1"/>
        <v>1</v>
      </c>
      <c r="H14" s="349" t="b">
        <f t="shared" si="2"/>
        <v>0</v>
      </c>
      <c r="I14" s="350">
        <f t="shared" si="3"/>
        <v>1</v>
      </c>
    </row>
    <row r="15" spans="1:10">
      <c r="A15" s="37">
        <v>4</v>
      </c>
      <c r="B15" s="6"/>
      <c r="C15" s="6"/>
      <c r="D15" s="216"/>
      <c r="E15" s="16" t="str">
        <f t="shared" si="0"/>
        <v/>
      </c>
      <c r="F15" s="37"/>
      <c r="G15" s="58" t="str">
        <f t="shared" si="1"/>
        <v/>
      </c>
      <c r="H15" s="349" t="b">
        <f t="shared" si="2"/>
        <v>0</v>
      </c>
      <c r="I15" s="350">
        <f t="shared" si="3"/>
        <v>1</v>
      </c>
    </row>
    <row r="16" spans="1:10">
      <c r="A16" s="37">
        <v>5</v>
      </c>
      <c r="B16" s="6"/>
      <c r="C16" s="6"/>
      <c r="D16" s="216"/>
      <c r="E16" s="16" t="str">
        <f t="shared" si="0"/>
        <v/>
      </c>
      <c r="F16" s="37"/>
      <c r="G16" s="58" t="str">
        <f t="shared" si="1"/>
        <v/>
      </c>
      <c r="H16" s="349" t="b">
        <f t="shared" si="2"/>
        <v>0</v>
      </c>
      <c r="I16" s="350">
        <f t="shared" si="3"/>
        <v>1</v>
      </c>
    </row>
    <row r="17" spans="1:9">
      <c r="A17" s="37">
        <v>6</v>
      </c>
      <c r="B17" s="6"/>
      <c r="C17" s="6"/>
      <c r="D17" s="216"/>
      <c r="E17" s="16" t="str">
        <f t="shared" si="0"/>
        <v/>
      </c>
      <c r="F17" s="37"/>
      <c r="G17" s="58" t="str">
        <f t="shared" si="1"/>
        <v/>
      </c>
      <c r="H17" s="349" t="b">
        <f t="shared" si="2"/>
        <v>0</v>
      </c>
      <c r="I17" s="350">
        <f t="shared" si="3"/>
        <v>1</v>
      </c>
    </row>
    <row r="18" spans="1:9">
      <c r="A18" s="37">
        <v>7</v>
      </c>
      <c r="B18" s="6"/>
      <c r="C18" s="6"/>
      <c r="D18" s="216"/>
      <c r="E18" s="16" t="str">
        <f t="shared" si="0"/>
        <v/>
      </c>
      <c r="F18" s="37"/>
      <c r="G18" s="58" t="str">
        <f t="shared" si="1"/>
        <v/>
      </c>
      <c r="H18" s="349" t="b">
        <f t="shared" si="2"/>
        <v>0</v>
      </c>
      <c r="I18" s="350">
        <f t="shared" si="3"/>
        <v>1</v>
      </c>
    </row>
    <row r="19" spans="1:9">
      <c r="A19" s="37">
        <v>8</v>
      </c>
      <c r="B19" s="6"/>
      <c r="C19" s="6"/>
      <c r="D19" s="216"/>
      <c r="E19" s="16" t="str">
        <f t="shared" si="0"/>
        <v/>
      </c>
      <c r="F19" s="37"/>
      <c r="G19" s="58" t="str">
        <f t="shared" si="1"/>
        <v/>
      </c>
      <c r="H19" s="349" t="b">
        <f t="shared" si="2"/>
        <v>0</v>
      </c>
      <c r="I19" s="350">
        <f t="shared" si="3"/>
        <v>1</v>
      </c>
    </row>
    <row r="20" spans="1:9">
      <c r="A20" s="37">
        <v>9</v>
      </c>
      <c r="B20" s="6"/>
      <c r="C20" s="6"/>
      <c r="D20" s="216"/>
      <c r="E20" s="16" t="str">
        <f t="shared" si="0"/>
        <v/>
      </c>
      <c r="F20" s="37"/>
      <c r="G20" s="58" t="str">
        <f t="shared" si="1"/>
        <v/>
      </c>
      <c r="H20" s="349" t="b">
        <f t="shared" si="2"/>
        <v>0</v>
      </c>
      <c r="I20" s="350">
        <f t="shared" si="3"/>
        <v>1</v>
      </c>
    </row>
    <row r="21" spans="1:9">
      <c r="A21" s="37">
        <v>10</v>
      </c>
      <c r="B21" s="6"/>
      <c r="C21" s="6"/>
      <c r="D21" s="216"/>
      <c r="E21" s="16" t="str">
        <f t="shared" si="0"/>
        <v/>
      </c>
      <c r="F21" s="37"/>
      <c r="G21" s="58" t="str">
        <f t="shared" si="1"/>
        <v/>
      </c>
      <c r="H21" s="349" t="b">
        <f t="shared" si="2"/>
        <v>0</v>
      </c>
      <c r="I21" s="350">
        <f t="shared" si="3"/>
        <v>1</v>
      </c>
    </row>
    <row r="22" spans="1:9">
      <c r="A22" s="37">
        <v>11</v>
      </c>
      <c r="B22" s="6"/>
      <c r="C22" s="6"/>
      <c r="D22" s="216"/>
      <c r="E22" s="16" t="str">
        <f t="shared" si="0"/>
        <v/>
      </c>
      <c r="F22" s="37"/>
      <c r="G22" s="58" t="str">
        <f t="shared" si="1"/>
        <v/>
      </c>
      <c r="H22" s="349" t="b">
        <f t="shared" si="2"/>
        <v>0</v>
      </c>
      <c r="I22" s="350">
        <f t="shared" si="3"/>
        <v>1</v>
      </c>
    </row>
    <row r="23" spans="1:9">
      <c r="A23" s="37">
        <v>12</v>
      </c>
      <c r="B23" s="6"/>
      <c r="C23" s="6"/>
      <c r="D23" s="216"/>
      <c r="E23" s="16" t="str">
        <f t="shared" si="0"/>
        <v/>
      </c>
      <c r="F23" s="37"/>
      <c r="G23" s="58" t="str">
        <f t="shared" si="1"/>
        <v/>
      </c>
      <c r="H23" s="349" t="b">
        <f t="shared" si="2"/>
        <v>0</v>
      </c>
      <c r="I23" s="350">
        <f t="shared" si="3"/>
        <v>1</v>
      </c>
    </row>
    <row r="24" spans="1:9">
      <c r="A24" s="37">
        <v>13</v>
      </c>
      <c r="B24" s="6"/>
      <c r="C24" s="6"/>
      <c r="D24" s="216"/>
      <c r="E24" s="16" t="str">
        <f t="shared" si="0"/>
        <v/>
      </c>
      <c r="F24" s="37"/>
      <c r="G24" s="58" t="str">
        <f t="shared" si="1"/>
        <v/>
      </c>
      <c r="H24" s="349" t="b">
        <f t="shared" si="2"/>
        <v>0</v>
      </c>
      <c r="I24" s="350">
        <f t="shared" si="3"/>
        <v>1</v>
      </c>
    </row>
    <row r="25" spans="1:9">
      <c r="A25" s="37">
        <v>14</v>
      </c>
      <c r="B25" s="6"/>
      <c r="C25" s="6"/>
      <c r="D25" s="216"/>
      <c r="E25" s="16" t="str">
        <f t="shared" si="0"/>
        <v/>
      </c>
      <c r="F25" s="37"/>
      <c r="G25" s="58" t="str">
        <f t="shared" si="1"/>
        <v/>
      </c>
      <c r="H25" s="349" t="b">
        <f t="shared" si="2"/>
        <v>0</v>
      </c>
      <c r="I25" s="350">
        <f t="shared" si="3"/>
        <v>1</v>
      </c>
    </row>
    <row r="26" spans="1:9">
      <c r="A26" s="37">
        <v>15</v>
      </c>
      <c r="B26" s="6"/>
      <c r="C26" s="6"/>
      <c r="D26" s="216"/>
      <c r="E26" s="16" t="str">
        <f t="shared" si="0"/>
        <v/>
      </c>
      <c r="F26" s="37"/>
      <c r="G26" s="58" t="str">
        <f t="shared" si="1"/>
        <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F11" sqref="F11"/>
    </sheetView>
  </sheetViews>
  <sheetFormatPr defaultColWidth="9.109375" defaultRowHeight="15.6"/>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Electronică și Telecomunicații</v>
      </c>
      <c r="E2" s="61"/>
      <c r="F2" s="63"/>
      <c r="G2" s="62"/>
      <c r="H2" s="289"/>
      <c r="J2" s="63"/>
      <c r="K2" s="63"/>
      <c r="L2" s="63"/>
      <c r="M2" s="63"/>
    </row>
    <row r="3" spans="1:13" s="60" customFormat="1">
      <c r="A3" s="346" t="str">
        <f>IF(ISBLANK(departament),"","Departamentul " &amp; departament)</f>
        <v>Departamentul Electronică Aplicată</v>
      </c>
      <c r="E3" s="61"/>
      <c r="F3" s="63"/>
      <c r="G3" s="62"/>
      <c r="H3" s="289"/>
      <c r="J3" s="63"/>
      <c r="K3" s="63"/>
      <c r="L3" s="63"/>
      <c r="M3" s="63"/>
    </row>
    <row r="4" spans="1:13">
      <c r="A4" s="530" t="s">
        <v>858</v>
      </c>
      <c r="B4" s="530"/>
      <c r="C4" s="530"/>
      <c r="D4" s="530"/>
      <c r="E4" s="530"/>
      <c r="F4" s="530"/>
      <c r="G4" s="530"/>
      <c r="H4" s="530"/>
    </row>
    <row r="5" spans="1:13">
      <c r="A5" s="530" t="s">
        <v>891</v>
      </c>
      <c r="B5" s="530"/>
      <c r="C5" s="530"/>
      <c r="D5" s="530"/>
      <c r="E5" s="530"/>
      <c r="F5" s="530"/>
      <c r="G5" s="226"/>
    </row>
    <row r="6" spans="1:13" ht="13.5" customHeight="1">
      <c r="E6" s="64"/>
      <c r="F6" s="347" t="str">
        <f>CONCATENATE(functie," ",nume_candidat)</f>
        <v>Asistent Popescu Ion</v>
      </c>
      <c r="J6" s="347" t="str">
        <f>CONCATENATE(functie," ",nume_candidat)</f>
        <v>Asistent Popescu Ion</v>
      </c>
      <c r="K6" s="347" t="str">
        <f>CONCATENATE(functie," ",nume_candidat)</f>
        <v>Asistent Popescu Ion</v>
      </c>
      <c r="L6" s="347" t="str">
        <f>CONCATENATE(functie," ",nume_candidat)</f>
        <v>Asistent Popescu Ion</v>
      </c>
      <c r="M6" s="347" t="str">
        <f>CONCATENATE(functie," ",nume_candidat)</f>
        <v>Asistent Popescu Ion</v>
      </c>
    </row>
    <row r="7" spans="1:13" ht="18.75" customHeight="1">
      <c r="A7" s="528" t="s">
        <v>338</v>
      </c>
      <c r="B7" s="528" t="s">
        <v>844</v>
      </c>
      <c r="C7" s="528" t="s">
        <v>892</v>
      </c>
      <c r="D7" s="528" t="s">
        <v>898</v>
      </c>
      <c r="E7" s="538" t="s">
        <v>2</v>
      </c>
      <c r="F7" s="528" t="s">
        <v>544</v>
      </c>
      <c r="G7" s="528" t="s">
        <v>4</v>
      </c>
      <c r="H7" s="549" t="s">
        <v>541</v>
      </c>
      <c r="I7" s="535" t="s">
        <v>551</v>
      </c>
      <c r="J7" s="528" t="s">
        <v>894</v>
      </c>
      <c r="K7" s="528" t="s">
        <v>895</v>
      </c>
      <c r="L7" s="528" t="s">
        <v>896</v>
      </c>
      <c r="M7" s="528" t="s">
        <v>897</v>
      </c>
    </row>
    <row r="8" spans="1:13" ht="18.75" customHeight="1">
      <c r="A8" s="545"/>
      <c r="B8" s="545"/>
      <c r="C8" s="545"/>
      <c r="D8" s="545"/>
      <c r="E8" s="539"/>
      <c r="F8" s="545"/>
      <c r="G8" s="545"/>
      <c r="H8" s="550"/>
      <c r="I8" s="535"/>
      <c r="J8" s="545"/>
      <c r="K8" s="545"/>
      <c r="L8" s="545"/>
      <c r="M8" s="545"/>
    </row>
    <row r="9" spans="1:13" ht="18.75" customHeight="1">
      <c r="A9" s="545"/>
      <c r="B9" s="545"/>
      <c r="C9" s="545"/>
      <c r="D9" s="545"/>
      <c r="E9" s="539"/>
      <c r="F9" s="529"/>
      <c r="G9" s="529"/>
      <c r="H9" s="550"/>
      <c r="I9" s="535"/>
      <c r="J9" s="529"/>
      <c r="K9" s="529"/>
      <c r="L9" s="529"/>
      <c r="M9" s="529"/>
    </row>
    <row r="10" spans="1:13" ht="18.75" customHeight="1">
      <c r="A10" s="529"/>
      <c r="B10" s="529"/>
      <c r="C10" s="529"/>
      <c r="D10" s="529"/>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c r="A11" s="88"/>
      <c r="B11" s="65"/>
      <c r="C11" s="65"/>
      <c r="D11" s="65"/>
      <c r="E11" s="30"/>
      <c r="F11" s="148">
        <f>SUMIF(F12:F1012,"&gt;0")</f>
        <v>240</v>
      </c>
      <c r="G11" s="4">
        <f>SUMIF(G12:G1110,"&gt;0")</f>
        <v>4</v>
      </c>
      <c r="H11" s="298"/>
      <c r="J11" s="148">
        <f>SUMIF(J12:J1110,"&gt;0")</f>
        <v>120</v>
      </c>
      <c r="K11" s="148">
        <f>SUMIF(K12:K1110,"&gt;0")</f>
        <v>60</v>
      </c>
      <c r="L11" s="148">
        <f>SUMIF(L12:L1110,"&gt;0")</f>
        <v>40</v>
      </c>
      <c r="M11" s="148">
        <f>SUMIF(M12:M1110,"&gt;0")</f>
        <v>20</v>
      </c>
    </row>
    <row r="12" spans="1:13">
      <c r="A12" s="37">
        <v>1</v>
      </c>
      <c r="B12" s="7" t="s">
        <v>844</v>
      </c>
      <c r="C12" s="7" t="s">
        <v>864</v>
      </c>
      <c r="D12" s="7" t="s">
        <v>894</v>
      </c>
      <c r="E12" s="220">
        <v>2017</v>
      </c>
      <c r="F12" s="16">
        <f t="shared" ref="F12:F75" si="0">IF(OR($B12="",,$E12&lt;an_initial,$E12&gt;an_final),"",G12*(HLOOKUP(D12,iii6punctaje,2,FALSE)))</f>
        <v>120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120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0</v>
      </c>
    </row>
    <row r="13" spans="1:13">
      <c r="A13" s="37">
        <v>2</v>
      </c>
      <c r="B13" s="7" t="s">
        <v>844</v>
      </c>
      <c r="C13" s="7" t="s">
        <v>864</v>
      </c>
      <c r="D13" s="7" t="s">
        <v>896</v>
      </c>
      <c r="E13" s="220">
        <v>2017</v>
      </c>
      <c r="F13" s="16">
        <f t="shared" si="0"/>
        <v>40</v>
      </c>
      <c r="G13" s="58">
        <f t="shared" si="1"/>
        <v>1</v>
      </c>
      <c r="H13" s="349" t="b">
        <f t="shared" si="2"/>
        <v>0</v>
      </c>
      <c r="I13" s="350">
        <f t="shared" si="3"/>
        <v>1</v>
      </c>
      <c r="J13" s="382">
        <f t="shared" si="4"/>
        <v>0</v>
      </c>
      <c r="K13" s="382">
        <f t="shared" si="5"/>
        <v>0</v>
      </c>
      <c r="L13" s="382">
        <f t="shared" si="6"/>
        <v>40</v>
      </c>
      <c r="M13" s="382">
        <f t="shared" si="7"/>
        <v>0</v>
      </c>
    </row>
    <row r="14" spans="1:13">
      <c r="A14" s="37">
        <v>3</v>
      </c>
      <c r="B14" s="7" t="s">
        <v>844</v>
      </c>
      <c r="C14" s="7" t="s">
        <v>864</v>
      </c>
      <c r="D14" s="7" t="s">
        <v>895</v>
      </c>
      <c r="E14" s="220">
        <v>2016</v>
      </c>
      <c r="F14" s="16">
        <f t="shared" si="0"/>
        <v>60</v>
      </c>
      <c r="G14" s="58">
        <f t="shared" si="1"/>
        <v>1</v>
      </c>
      <c r="H14" s="349" t="b">
        <f t="shared" si="2"/>
        <v>0</v>
      </c>
      <c r="I14" s="350">
        <f t="shared" si="3"/>
        <v>1</v>
      </c>
      <c r="J14" s="382">
        <f t="shared" si="4"/>
        <v>0</v>
      </c>
      <c r="K14" s="382">
        <f t="shared" si="5"/>
        <v>60</v>
      </c>
      <c r="L14" s="382">
        <f t="shared" si="6"/>
        <v>0</v>
      </c>
      <c r="M14" s="382">
        <f t="shared" si="7"/>
        <v>0</v>
      </c>
    </row>
    <row r="15" spans="1:13">
      <c r="A15" s="37">
        <v>4</v>
      </c>
      <c r="B15" s="380" t="s">
        <v>844</v>
      </c>
      <c r="C15" s="380" t="s">
        <v>864</v>
      </c>
      <c r="D15" s="380" t="s">
        <v>897</v>
      </c>
      <c r="E15" s="438">
        <v>2018</v>
      </c>
      <c r="F15" s="16">
        <f t="shared" si="0"/>
        <v>20</v>
      </c>
      <c r="G15" s="58">
        <f t="shared" si="1"/>
        <v>1</v>
      </c>
      <c r="H15" s="349" t="b">
        <f t="shared" si="2"/>
        <v>0</v>
      </c>
      <c r="I15" s="350">
        <f t="shared" si="3"/>
        <v>1</v>
      </c>
      <c r="J15" s="382">
        <f t="shared" si="4"/>
        <v>0</v>
      </c>
      <c r="K15" s="382">
        <f t="shared" si="5"/>
        <v>0</v>
      </c>
      <c r="L15" s="382">
        <f t="shared" si="6"/>
        <v>0</v>
      </c>
      <c r="M15" s="382">
        <f t="shared" si="7"/>
        <v>20</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E11" sqref="E11"/>
    </sheetView>
  </sheetViews>
  <sheetFormatPr defaultColWidth="9.109375" defaultRowHeight="15.6"/>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Electronică și Telecomunicații</v>
      </c>
      <c r="D2" s="61"/>
      <c r="E2" s="63"/>
      <c r="F2" s="63"/>
      <c r="G2" s="63"/>
    </row>
    <row r="3" spans="1:7" s="60" customFormat="1">
      <c r="A3" s="346" t="str">
        <f>IF(ISBLANK(departament),"","Departamentul " &amp; departament)</f>
        <v>Departamentul Electronică Aplicată</v>
      </c>
      <c r="D3" s="61"/>
      <c r="E3" s="63"/>
      <c r="F3" s="63"/>
      <c r="G3" s="63"/>
    </row>
    <row r="4" spans="1:7">
      <c r="A4" s="530" t="s">
        <v>858</v>
      </c>
      <c r="B4" s="530"/>
      <c r="C4" s="530"/>
      <c r="D4" s="530"/>
      <c r="E4" s="530"/>
    </row>
    <row r="5" spans="1:7">
      <c r="A5" s="530" t="s">
        <v>899</v>
      </c>
      <c r="B5" s="530"/>
      <c r="C5" s="530"/>
      <c r="D5" s="530"/>
      <c r="E5" s="530"/>
    </row>
    <row r="6" spans="1:7" ht="13.5" customHeight="1">
      <c r="D6" s="64"/>
      <c r="E6" s="347" t="str">
        <f>CONCATENATE(functie," ",nume_candidat)</f>
        <v>Asistent Popescu Ion</v>
      </c>
      <c r="F6" s="347" t="str">
        <f>CONCATENATE(functie," ",nume_candidat)</f>
        <v>Asistent Popescu Ion</v>
      </c>
      <c r="G6" s="347" t="str">
        <f>CONCATENATE(functie," ",nume_candidat)</f>
        <v>Asistent Popescu Ion</v>
      </c>
    </row>
    <row r="7" spans="1:7" ht="18.75" customHeight="1">
      <c r="A7" s="528" t="s">
        <v>338</v>
      </c>
      <c r="B7" s="528" t="s">
        <v>900</v>
      </c>
      <c r="C7" s="528" t="s">
        <v>1097</v>
      </c>
      <c r="D7" s="538" t="s">
        <v>2</v>
      </c>
      <c r="E7" s="528" t="s">
        <v>544</v>
      </c>
      <c r="F7" s="528" t="s">
        <v>894</v>
      </c>
      <c r="G7" s="528" t="s">
        <v>902</v>
      </c>
    </row>
    <row r="8" spans="1:7" ht="18.75" customHeight="1">
      <c r="A8" s="545"/>
      <c r="B8" s="545"/>
      <c r="C8" s="545"/>
      <c r="D8" s="539"/>
      <c r="E8" s="545"/>
      <c r="F8" s="545"/>
      <c r="G8" s="545"/>
    </row>
    <row r="9" spans="1:7" ht="18.75" customHeight="1">
      <c r="A9" s="545"/>
      <c r="B9" s="545"/>
      <c r="C9" s="545"/>
      <c r="D9" s="539"/>
      <c r="E9" s="529"/>
      <c r="F9" s="529"/>
      <c r="G9" s="529"/>
    </row>
    <row r="10" spans="1:7" ht="18.75" customHeight="1">
      <c r="A10" s="529"/>
      <c r="B10" s="529"/>
      <c r="C10" s="529"/>
      <c r="D10" s="540"/>
      <c r="E10" s="348" t="str">
        <f>CONCATENATE("ultimii ",durata_evaluare," ani")</f>
        <v>ultimii 5 ani</v>
      </c>
      <c r="F10" s="439" t="str">
        <f>CONCATENATE("ultimii ",durata_evaluare," ani")</f>
        <v>ultimii 5 ani</v>
      </c>
      <c r="G10" s="439" t="str">
        <f>CONCATENATE("ultimii ",durata_evaluare," ani")</f>
        <v>ultimii 5 ani</v>
      </c>
    </row>
    <row r="11" spans="1:7">
      <c r="A11" s="88"/>
      <c r="B11" s="65"/>
      <c r="C11" s="65"/>
      <c r="D11" s="30"/>
      <c r="E11" s="148">
        <f>SUMIF(E12:E1012,"&gt;0")</f>
        <v>300</v>
      </c>
      <c r="F11" s="148">
        <f>SUMIF(F12:F1110,"&gt;0")</f>
        <v>200</v>
      </c>
      <c r="G11" s="148">
        <f>SUMIF(G12:G1110,"&gt;0")</f>
        <v>100</v>
      </c>
    </row>
    <row r="12" spans="1:7">
      <c r="A12" s="37">
        <v>1</v>
      </c>
      <c r="B12" s="7" t="s">
        <v>894</v>
      </c>
      <c r="C12" s="7" t="s">
        <v>894</v>
      </c>
      <c r="D12" s="220">
        <v>2017</v>
      </c>
      <c r="E12" s="16">
        <f t="shared" ref="E12:E75" si="0">IF(OR(,,$D12&lt;an_initial,$D12&gt;an_final),"",(HLOOKUP(C12,iii7punctaje,2,FALSE)))</f>
        <v>200</v>
      </c>
      <c r="F12" s="382">
        <f t="shared" ref="F12:F75" si="1">IF(OR(,,$D12&lt;an_initial,$D12&gt;an_final),"",(HLOOKUP(C12,iii7punctaje,2,FALSE))*COUNTIF(C12,$F$7))</f>
        <v>200</v>
      </c>
      <c r="G12" s="382">
        <f t="shared" ref="G12:G75" si="2">IF(OR(,,$D12&lt;an_initial,$D12&gt;an_final),"",(HLOOKUP(C12,iii7punctaje,2,FALSE))*COUNTIF(C12,$G$7))</f>
        <v>0</v>
      </c>
    </row>
    <row r="13" spans="1:7">
      <c r="A13" s="37">
        <v>2</v>
      </c>
      <c r="B13" s="7" t="s">
        <v>903</v>
      </c>
      <c r="C13" s="7" t="s">
        <v>902</v>
      </c>
      <c r="D13" s="220">
        <v>2017</v>
      </c>
      <c r="E13" s="382">
        <f t="shared" si="0"/>
        <v>50</v>
      </c>
      <c r="F13" s="382">
        <f t="shared" si="1"/>
        <v>0</v>
      </c>
      <c r="G13" s="382">
        <f t="shared" si="2"/>
        <v>50</v>
      </c>
    </row>
    <row r="14" spans="1:7">
      <c r="A14" s="37">
        <v>3</v>
      </c>
      <c r="B14" s="7" t="s">
        <v>903</v>
      </c>
      <c r="C14" s="7" t="s">
        <v>902</v>
      </c>
      <c r="D14" s="220">
        <v>2016</v>
      </c>
      <c r="E14" s="382">
        <f t="shared" si="0"/>
        <v>50</v>
      </c>
      <c r="F14" s="382">
        <f t="shared" si="1"/>
        <v>0</v>
      </c>
      <c r="G14" s="382">
        <f t="shared" si="2"/>
        <v>50</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F11" sqref="F11"/>
    </sheetView>
  </sheetViews>
  <sheetFormatPr defaultColWidth="9.109375" defaultRowHeight="15.6"/>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Electronică și Telecomunicații</v>
      </c>
      <c r="E2" s="61"/>
      <c r="F2" s="63"/>
      <c r="G2" s="62"/>
      <c r="H2" s="289"/>
      <c r="J2" s="63"/>
      <c r="K2" s="63"/>
      <c r="L2" s="63"/>
      <c r="M2" s="63"/>
      <c r="N2" s="63"/>
      <c r="O2" s="63"/>
    </row>
    <row r="3" spans="1:15" s="60" customFormat="1">
      <c r="A3" s="346" t="str">
        <f>IF(ISBLANK(departament),"","Departamentul " &amp; departament)</f>
        <v>Departamentul Electronică Aplicată</v>
      </c>
      <c r="E3" s="61"/>
      <c r="F3" s="63"/>
      <c r="G3" s="62"/>
      <c r="H3" s="289"/>
      <c r="J3" s="63"/>
      <c r="K3" s="63"/>
      <c r="L3" s="63"/>
      <c r="M3" s="63"/>
      <c r="N3" s="63"/>
      <c r="O3" s="63"/>
    </row>
    <row r="4" spans="1:15">
      <c r="A4" s="530" t="s">
        <v>858</v>
      </c>
      <c r="B4" s="530"/>
      <c r="C4" s="530"/>
      <c r="D4" s="530"/>
      <c r="E4" s="530"/>
      <c r="F4" s="530"/>
      <c r="G4" s="290"/>
      <c r="H4" s="291"/>
    </row>
    <row r="5" spans="1:15">
      <c r="A5" s="530" t="s">
        <v>904</v>
      </c>
      <c r="B5" s="530"/>
      <c r="C5" s="530"/>
      <c r="D5" s="530"/>
      <c r="E5" s="530"/>
      <c r="F5" s="530"/>
      <c r="G5" s="226"/>
    </row>
    <row r="6" spans="1:15" ht="13.5" customHeight="1">
      <c r="E6" s="64"/>
      <c r="F6" s="347" t="str">
        <f>CONCATENATE(functie," ",nume_candidat)</f>
        <v>Asistent Popescu Ion</v>
      </c>
      <c r="J6" s="380" t="s">
        <v>803</v>
      </c>
      <c r="K6" s="380" t="s">
        <v>803</v>
      </c>
      <c r="L6" s="380" t="s">
        <v>803</v>
      </c>
      <c r="M6" s="380" t="s">
        <v>804</v>
      </c>
      <c r="N6" s="380" t="s">
        <v>804</v>
      </c>
      <c r="O6" s="380" t="s">
        <v>804</v>
      </c>
    </row>
    <row r="7" spans="1:15" ht="18.75" customHeight="1">
      <c r="A7" s="528" t="s">
        <v>338</v>
      </c>
      <c r="B7" s="538" t="s">
        <v>906</v>
      </c>
      <c r="C7" s="538" t="s">
        <v>800</v>
      </c>
      <c r="D7" s="538" t="s">
        <v>865</v>
      </c>
      <c r="E7" s="538" t="s">
        <v>2</v>
      </c>
      <c r="F7" s="528" t="s">
        <v>544</v>
      </c>
      <c r="G7" s="528" t="s">
        <v>4</v>
      </c>
      <c r="H7" s="549" t="s">
        <v>541</v>
      </c>
      <c r="I7" s="535" t="s">
        <v>551</v>
      </c>
      <c r="J7" s="528" t="s">
        <v>769</v>
      </c>
      <c r="K7" s="528" t="s">
        <v>770</v>
      </c>
      <c r="L7" s="528" t="s">
        <v>771</v>
      </c>
      <c r="M7" s="528" t="s">
        <v>769</v>
      </c>
      <c r="N7" s="528" t="s">
        <v>770</v>
      </c>
      <c r="O7" s="528" t="s">
        <v>771</v>
      </c>
    </row>
    <row r="8" spans="1:15" ht="18.75" customHeight="1">
      <c r="A8" s="545"/>
      <c r="B8" s="539"/>
      <c r="C8" s="539"/>
      <c r="D8" s="539"/>
      <c r="E8" s="539"/>
      <c r="F8" s="545"/>
      <c r="G8" s="545"/>
      <c r="H8" s="550"/>
      <c r="I8" s="535"/>
      <c r="J8" s="545"/>
      <c r="K8" s="545"/>
      <c r="L8" s="545"/>
      <c r="M8" s="545"/>
      <c r="N8" s="545"/>
      <c r="O8" s="545"/>
    </row>
    <row r="9" spans="1:15" ht="18.75" customHeight="1">
      <c r="A9" s="545"/>
      <c r="B9" s="539"/>
      <c r="C9" s="539"/>
      <c r="D9" s="539"/>
      <c r="E9" s="539"/>
      <c r="F9" s="529"/>
      <c r="G9" s="529"/>
      <c r="H9" s="550"/>
      <c r="I9" s="535"/>
      <c r="J9" s="529"/>
      <c r="K9" s="529"/>
      <c r="L9" s="529"/>
      <c r="M9" s="529"/>
      <c r="N9" s="529"/>
      <c r="O9" s="529"/>
    </row>
    <row r="10" spans="1:15" ht="18.75" customHeight="1">
      <c r="A10" s="529"/>
      <c r="B10" s="540"/>
      <c r="C10" s="540"/>
      <c r="D10" s="540"/>
      <c r="E10" s="540"/>
      <c r="F10" s="348" t="str">
        <f>CONCATENATE("ultimii ",durata_evaluare," ani")</f>
        <v>ultimii 5 ani</v>
      </c>
      <c r="G10" s="348" t="str">
        <f>CONCATENATE("ultimii                                  ",durata_evaluare," ani")</f>
        <v>ultimii                                  5 ani</v>
      </c>
      <c r="H10" s="551"/>
      <c r="I10" s="535"/>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c r="A11" s="88"/>
      <c r="B11" s="65"/>
      <c r="C11" s="65"/>
      <c r="D11" s="65"/>
      <c r="E11" s="30"/>
      <c r="F11" s="148">
        <f>SUMIF(F12:F1012,"&gt;0")</f>
        <v>58</v>
      </c>
      <c r="G11" s="4">
        <f>SUMIF(G12:G1110,"&gt;0")</f>
        <v>3</v>
      </c>
      <c r="H11" s="298"/>
      <c r="J11" s="148">
        <f t="shared" ref="J11:O11" si="1">SUMIF(J12:J1110,"&gt;0")</f>
        <v>50</v>
      </c>
      <c r="K11" s="148">
        <f t="shared" si="1"/>
        <v>5</v>
      </c>
      <c r="L11" s="148">
        <f t="shared" si="1"/>
        <v>0</v>
      </c>
      <c r="M11" s="148">
        <f t="shared" si="1"/>
        <v>0</v>
      </c>
      <c r="N11" s="148">
        <f t="shared" si="1"/>
        <v>0</v>
      </c>
      <c r="O11" s="148">
        <f t="shared" si="1"/>
        <v>3</v>
      </c>
    </row>
    <row r="12" spans="1:15" ht="31.2">
      <c r="A12" s="37">
        <v>1</v>
      </c>
      <c r="B12" s="7" t="s">
        <v>907</v>
      </c>
      <c r="C12" s="7" t="s">
        <v>803</v>
      </c>
      <c r="D12" s="7" t="s">
        <v>769</v>
      </c>
      <c r="E12" s="220">
        <v>2018</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50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ht="31.2">
      <c r="A13" s="37">
        <v>2</v>
      </c>
      <c r="B13" s="7" t="s">
        <v>907</v>
      </c>
      <c r="C13" s="7" t="s">
        <v>803</v>
      </c>
      <c r="D13" s="7" t="s">
        <v>770</v>
      </c>
      <c r="E13" s="220">
        <v>2017</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ht="31.2">
      <c r="A14" s="37">
        <v>3</v>
      </c>
      <c r="B14" s="7" t="s">
        <v>907</v>
      </c>
      <c r="C14" s="7" t="s">
        <v>804</v>
      </c>
      <c r="D14" s="7" t="s">
        <v>771</v>
      </c>
      <c r="E14" s="220">
        <v>2016</v>
      </c>
      <c r="F14" s="16">
        <f t="shared" si="2"/>
        <v>3</v>
      </c>
      <c r="G14" s="58">
        <f t="shared" si="3"/>
        <v>1</v>
      </c>
      <c r="H14" s="349" t="b">
        <f t="shared" si="4"/>
        <v>0</v>
      </c>
      <c r="I14" s="350">
        <f t="shared" si="5"/>
        <v>1</v>
      </c>
      <c r="J14" s="382">
        <f t="shared" si="6"/>
        <v>0</v>
      </c>
      <c r="K14" s="382">
        <f t="shared" si="7"/>
        <v>0</v>
      </c>
      <c r="L14" s="382">
        <f t="shared" si="8"/>
        <v>0</v>
      </c>
      <c r="M14" s="382">
        <f t="shared" si="9"/>
        <v>0</v>
      </c>
      <c r="N14" s="382">
        <f t="shared" si="10"/>
        <v>0</v>
      </c>
      <c r="O14" s="382">
        <f t="shared" si="11"/>
        <v>3</v>
      </c>
    </row>
    <row r="15" spans="1:1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E11" sqref="E11"/>
    </sheetView>
  </sheetViews>
  <sheetFormatPr defaultColWidth="9.109375" defaultRowHeight="15.6"/>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Electronică și Telecomunicații</v>
      </c>
      <c r="D2" s="61"/>
      <c r="E2" s="63"/>
      <c r="F2" s="62"/>
      <c r="G2" s="289"/>
      <c r="I2" s="63"/>
      <c r="J2" s="63"/>
    </row>
    <row r="3" spans="1:10" s="60" customFormat="1">
      <c r="A3" s="346" t="str">
        <f>IF(ISBLANK(departament),"","Departamentul " &amp; departament)</f>
        <v>Departamentul Electronică Aplicată</v>
      </c>
      <c r="D3" s="61"/>
      <c r="E3" s="63"/>
      <c r="F3" s="62"/>
      <c r="G3" s="289"/>
      <c r="I3" s="63"/>
      <c r="J3" s="63"/>
    </row>
    <row r="4" spans="1:10">
      <c r="A4" s="530" t="s">
        <v>858</v>
      </c>
      <c r="B4" s="530"/>
      <c r="C4" s="530"/>
      <c r="D4" s="530"/>
      <c r="E4" s="530"/>
      <c r="F4" s="530"/>
      <c r="G4" s="530"/>
    </row>
    <row r="5" spans="1:10">
      <c r="A5" s="530" t="s">
        <v>1140</v>
      </c>
      <c r="B5" s="530"/>
      <c r="C5" s="530"/>
      <c r="D5" s="530"/>
      <c r="E5" s="530"/>
      <c r="F5" s="226"/>
    </row>
    <row r="6" spans="1:10" ht="13.5" customHeight="1">
      <c r="D6" s="64"/>
      <c r="E6" s="347" t="str">
        <f>CONCATENATE(functie," ",nume_candidat)</f>
        <v>Asistent Popescu Ion</v>
      </c>
      <c r="I6" s="347"/>
      <c r="J6" s="347"/>
    </row>
    <row r="7" spans="1:10" ht="18.75" customHeight="1">
      <c r="A7" s="528" t="s">
        <v>338</v>
      </c>
      <c r="B7" s="528" t="s">
        <v>908</v>
      </c>
      <c r="C7" s="528" t="s">
        <v>865</v>
      </c>
      <c r="D7" s="538" t="s">
        <v>2</v>
      </c>
      <c r="E7" s="528" t="s">
        <v>544</v>
      </c>
      <c r="F7" s="528" t="s">
        <v>4</v>
      </c>
      <c r="G7" s="549" t="s">
        <v>541</v>
      </c>
      <c r="H7" s="535" t="s">
        <v>551</v>
      </c>
      <c r="I7" s="528" t="s">
        <v>910</v>
      </c>
      <c r="J7" s="528" t="s">
        <v>462</v>
      </c>
    </row>
    <row r="8" spans="1:10" ht="18.75" customHeight="1">
      <c r="A8" s="545"/>
      <c r="B8" s="545"/>
      <c r="C8" s="545"/>
      <c r="D8" s="539"/>
      <c r="E8" s="545"/>
      <c r="F8" s="545"/>
      <c r="G8" s="550"/>
      <c r="H8" s="535"/>
      <c r="I8" s="545"/>
      <c r="J8" s="545"/>
    </row>
    <row r="9" spans="1:10" ht="18.75" customHeight="1">
      <c r="A9" s="545"/>
      <c r="B9" s="545"/>
      <c r="C9" s="545"/>
      <c r="D9" s="539"/>
      <c r="E9" s="529"/>
      <c r="F9" s="529"/>
      <c r="G9" s="550"/>
      <c r="H9" s="535"/>
      <c r="I9" s="529"/>
      <c r="J9" s="529"/>
    </row>
    <row r="10" spans="1:10" ht="18.75" customHeight="1">
      <c r="A10" s="529"/>
      <c r="B10" s="529"/>
      <c r="C10" s="529"/>
      <c r="D10" s="540"/>
      <c r="E10" s="348" t="str">
        <f>CONCATENATE("ultimii ",durata_evaluare," ani")</f>
        <v>ultimii 5 ani</v>
      </c>
      <c r="F10" s="348" t="str">
        <f>CONCATENATE("ultimii                                  ",durata_evaluare," ani")</f>
        <v>ultimii                                  5 ani</v>
      </c>
      <c r="G10" s="551"/>
      <c r="H10" s="535"/>
      <c r="I10" s="439" t="str">
        <f>CONCATENATE("ultimii ",durata_evaluare," ani")</f>
        <v>ultimii 5 ani</v>
      </c>
      <c r="J10" s="439" t="str">
        <f>CONCATENATE("ultimii ",durata_evaluare," ani")</f>
        <v>ultimii 5 ani</v>
      </c>
    </row>
    <row r="11" spans="1:10">
      <c r="A11" s="88"/>
      <c r="B11" s="65"/>
      <c r="C11" s="65"/>
      <c r="D11" s="30"/>
      <c r="E11" s="148">
        <f>SUMIF(E12:E1012,"&gt;0")</f>
        <v>25</v>
      </c>
      <c r="F11" s="4">
        <f>SUMIF(F12:F1110,"&gt;0")</f>
        <v>2</v>
      </c>
      <c r="G11" s="298"/>
      <c r="I11" s="148">
        <f>SUMIF(I12:I1110,"&gt;0")</f>
        <v>15</v>
      </c>
      <c r="J11" s="148">
        <f>SUMIF(J12:J1110,"&gt;0")</f>
        <v>10</v>
      </c>
    </row>
    <row r="12" spans="1:10">
      <c r="A12" s="37">
        <v>1</v>
      </c>
      <c r="B12" s="7" t="s">
        <v>1141</v>
      </c>
      <c r="C12" s="7" t="s">
        <v>910</v>
      </c>
      <c r="D12" s="220">
        <v>2018</v>
      </c>
      <c r="E12" s="16">
        <f t="shared" ref="E12:E75" si="0">IF(OR($B12="",,$D12&lt;an_initial,$D12&gt;an_final),"",F12*(HLOOKUP(C12,iii9punctaje,2,FALSE)))</f>
        <v>15</v>
      </c>
      <c r="F12" s="58">
        <f t="shared" ref="F12:F43" si="1">IF(OR($B12="",,$D12="",$D12&gt;an_final),"",IF($D12&gt;=an_initial,1,""))</f>
        <v>1</v>
      </c>
      <c r="G12" s="349" t="b">
        <f t="shared" ref="G12:G75" si="2">IF(nume_candidat="",FALSE,ISNUMBER(SEARCH(nume_candidat,$B12)))</f>
        <v>0</v>
      </c>
      <c r="H12" s="350">
        <f t="shared" ref="H12:H43" si="3">LEN(B12)-LEN(SUBSTITUTE(B12,",",""))+1</f>
        <v>1</v>
      </c>
      <c r="I12" s="382">
        <f t="shared" ref="I12:I75" si="4">IF(OR($B12="",,$D12&lt;an_initial,$D12&gt;an_final),"",F12*(HLOOKUP(C12,iii9punctaje,2,FALSE))*COUNTIF(C12,$I$7))</f>
        <v>15</v>
      </c>
      <c r="J12" s="382">
        <f t="shared" ref="J12:J75" si="5">IF(OR($B12="",,$D12&lt;an_initial,$D12&gt;an_final),"",F12*(HLOOKUP(C12,iii9punctaje,2,FALSE))*COUNTIF(C12,$J$7))</f>
        <v>0</v>
      </c>
    </row>
    <row r="13" spans="1:10">
      <c r="A13" s="37">
        <v>2</v>
      </c>
      <c r="B13" s="7" t="s">
        <v>1142</v>
      </c>
      <c r="C13" s="7" t="s">
        <v>462</v>
      </c>
      <c r="D13" s="220">
        <v>2017</v>
      </c>
      <c r="E13" s="16">
        <f t="shared" si="0"/>
        <v>10</v>
      </c>
      <c r="F13" s="58">
        <f t="shared" si="1"/>
        <v>1</v>
      </c>
      <c r="G13" s="349" t="b">
        <f t="shared" si="2"/>
        <v>0</v>
      </c>
      <c r="H13" s="350">
        <f t="shared" si="3"/>
        <v>1</v>
      </c>
      <c r="I13" s="382">
        <f t="shared" si="4"/>
        <v>0</v>
      </c>
      <c r="J13" s="382">
        <f t="shared" si="5"/>
        <v>10</v>
      </c>
    </row>
    <row r="14" spans="1:10">
      <c r="A14" s="37">
        <v>3</v>
      </c>
      <c r="B14" s="7" t="s">
        <v>1146</v>
      </c>
      <c r="C14" s="7" t="s">
        <v>910</v>
      </c>
      <c r="D14" s="220">
        <v>2015</v>
      </c>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D11" sqref="D11"/>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Electronică și Telecomunicații</v>
      </c>
      <c r="C2" s="61"/>
      <c r="D2" s="63"/>
      <c r="E2" s="62"/>
      <c r="F2" s="289"/>
    </row>
    <row r="3" spans="1:7" s="60" customFormat="1">
      <c r="A3" s="151" t="str">
        <f>IF(ISBLANK(departament),"","Departamentul " &amp; departament)</f>
        <v>Departamentul Electronică Aplicată</v>
      </c>
      <c r="C3" s="61"/>
      <c r="D3" s="63"/>
      <c r="E3" s="62"/>
      <c r="F3" s="289"/>
    </row>
    <row r="4" spans="1:7">
      <c r="A4" s="530" t="s">
        <v>858</v>
      </c>
      <c r="B4" s="530"/>
      <c r="C4" s="530"/>
      <c r="D4" s="530"/>
      <c r="E4" s="530"/>
      <c r="F4" s="530"/>
    </row>
    <row r="5" spans="1:7">
      <c r="A5" s="530" t="s">
        <v>911</v>
      </c>
      <c r="B5" s="530"/>
      <c r="C5" s="530"/>
      <c r="D5" s="530"/>
      <c r="E5" s="226"/>
    </row>
    <row r="6" spans="1:7" ht="13.5" customHeight="1">
      <c r="C6" s="64"/>
      <c r="D6" s="299" t="str">
        <f>CONCATENATE(functie," ",nume_candidat)</f>
        <v>Asistent Popescu Ion</v>
      </c>
    </row>
    <row r="7" spans="1:7" ht="18.75" customHeight="1">
      <c r="A7" s="528" t="s">
        <v>338</v>
      </c>
      <c r="B7" s="528" t="s">
        <v>912</v>
      </c>
      <c r="C7" s="538" t="s">
        <v>2</v>
      </c>
      <c r="D7" s="528" t="s">
        <v>544</v>
      </c>
      <c r="E7" s="528" t="s">
        <v>4</v>
      </c>
      <c r="F7" s="549" t="s">
        <v>541</v>
      </c>
      <c r="G7" s="535" t="s">
        <v>551</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00" t="str">
        <f>CONCATENATE("ultimii ",durata_evaluare," ani")</f>
        <v>ultimii 5 ani</v>
      </c>
      <c r="E10" s="300" t="str">
        <f>CONCATENATE("ultimii                                  ",durata_evaluare," ani")</f>
        <v>ultimii                                  5 ani</v>
      </c>
      <c r="F10" s="551"/>
      <c r="G10" s="535"/>
    </row>
    <row r="11" spans="1:7">
      <c r="A11" s="88"/>
      <c r="B11" s="65"/>
      <c r="C11" s="30"/>
      <c r="D11" s="149">
        <f>SUMIF(D12:D1012,"&gt;0")</f>
        <v>300</v>
      </c>
      <c r="E11" s="75">
        <f>SUMIF(E12:E1110,"&gt;0")</f>
        <v>3</v>
      </c>
      <c r="F11" s="298"/>
    </row>
    <row r="12" spans="1:7">
      <c r="A12" s="37">
        <v>1</v>
      </c>
      <c r="B12" s="7" t="s">
        <v>912</v>
      </c>
      <c r="C12" s="220">
        <v>2017</v>
      </c>
      <c r="D12" s="150">
        <f t="shared" ref="D12:D75" si="0">IF(OR($B12="",,$C12&lt;an_initial,$C12&gt;an_final),"",E12*100)</f>
        <v>100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7" t="s">
        <v>912</v>
      </c>
      <c r="C13" s="220">
        <v>2017</v>
      </c>
      <c r="D13" s="150">
        <f t="shared" si="0"/>
        <v>100</v>
      </c>
      <c r="E13" s="76">
        <f t="shared" si="1"/>
        <v>1</v>
      </c>
      <c r="F13" s="72" t="b">
        <f t="shared" si="2"/>
        <v>0</v>
      </c>
      <c r="G13" s="73">
        <f t="shared" si="3"/>
        <v>1</v>
      </c>
    </row>
    <row r="14" spans="1:7">
      <c r="A14" s="37">
        <v>3</v>
      </c>
      <c r="B14" s="7" t="s">
        <v>912</v>
      </c>
      <c r="C14" s="220">
        <v>2016</v>
      </c>
      <c r="D14" s="150">
        <f t="shared" si="0"/>
        <v>100</v>
      </c>
      <c r="E14" s="76">
        <f t="shared" si="1"/>
        <v>1</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D11" sqref="D11"/>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Electronică și Telecomunicații</v>
      </c>
      <c r="C2" s="61"/>
      <c r="D2" s="63"/>
      <c r="E2" s="62"/>
      <c r="F2" s="289"/>
    </row>
    <row r="3" spans="1:7" s="60" customFormat="1">
      <c r="A3" s="346" t="str">
        <f>IF(ISBLANK(departament),"","Departamentul " &amp; departament)</f>
        <v>Departamentul Electronică Aplicată</v>
      </c>
      <c r="C3" s="61"/>
      <c r="D3" s="63"/>
      <c r="E3" s="62"/>
      <c r="F3" s="289"/>
    </row>
    <row r="4" spans="1:7">
      <c r="A4" s="530" t="s">
        <v>858</v>
      </c>
      <c r="B4" s="530"/>
      <c r="C4" s="530"/>
      <c r="D4" s="530"/>
      <c r="E4" s="530"/>
      <c r="F4" s="530"/>
    </row>
    <row r="5" spans="1:7">
      <c r="A5" s="530" t="s">
        <v>913</v>
      </c>
      <c r="B5" s="530"/>
      <c r="C5" s="530"/>
      <c r="D5" s="530"/>
      <c r="E5" s="226"/>
    </row>
    <row r="6" spans="1:7" ht="13.5" customHeight="1">
      <c r="C6" s="64"/>
      <c r="D6" s="347" t="str">
        <f>CONCATENATE(functie," ",nume_candidat)</f>
        <v>Asistent Popescu Ion</v>
      </c>
    </row>
    <row r="7" spans="1:7" ht="18.75" customHeight="1">
      <c r="A7" s="528" t="s">
        <v>338</v>
      </c>
      <c r="B7" s="528" t="s">
        <v>912</v>
      </c>
      <c r="C7" s="538" t="s">
        <v>2</v>
      </c>
      <c r="D7" s="528" t="s">
        <v>544</v>
      </c>
      <c r="E7" s="528" t="s">
        <v>4</v>
      </c>
      <c r="F7" s="549" t="s">
        <v>541</v>
      </c>
      <c r="G7" s="535" t="s">
        <v>551</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48" t="str">
        <f>CONCATENATE("ultimii ",durata_evaluare," ani")</f>
        <v>ultimii 5 ani</v>
      </c>
      <c r="E10" s="348" t="str">
        <f>CONCATENATE("ultimii                                  ",durata_evaluare," ani")</f>
        <v>ultimii                                  5 ani</v>
      </c>
      <c r="F10" s="551"/>
      <c r="G10" s="535"/>
    </row>
    <row r="11" spans="1:7">
      <c r="A11" s="88"/>
      <c r="B11" s="65"/>
      <c r="C11" s="30"/>
      <c r="D11" s="148">
        <f>SUMIF(D12:D1012,"&gt;0")</f>
        <v>120</v>
      </c>
      <c r="E11" s="4">
        <f>SUMIF(E12:E1110,"&gt;0")</f>
        <v>3</v>
      </c>
      <c r="F11" s="298"/>
    </row>
    <row r="12" spans="1:7">
      <c r="A12" s="37">
        <v>1</v>
      </c>
      <c r="B12" s="7" t="s">
        <v>912</v>
      </c>
      <c r="C12" s="220">
        <v>2017</v>
      </c>
      <c r="D12" s="16">
        <f t="shared" ref="D12:D75" si="0">IF(OR($B12="",,$C12&lt;an_initial,$C12&gt;an_final),"",E12*40)</f>
        <v>40</v>
      </c>
      <c r="E12" s="58">
        <f t="shared" ref="E12:E43" si="1">IF(OR($B12="",,$C12="",$C12&gt;an_final),"",IF($C12&gt;=an_initial,1,""))</f>
        <v>1</v>
      </c>
      <c r="F12" s="349" t="b">
        <f t="shared" ref="F12:F75" si="2">IF(nume_candidat="",FALSE,ISNUMBER(SEARCH(nume_candidat,$B12)))</f>
        <v>0</v>
      </c>
      <c r="G12" s="350">
        <f t="shared" ref="G12:G43" si="3">LEN(B12)-LEN(SUBSTITUTE(B12,",",""))+1</f>
        <v>1</v>
      </c>
    </row>
    <row r="13" spans="1:7">
      <c r="A13" s="37">
        <v>2</v>
      </c>
      <c r="B13" s="7" t="s">
        <v>912</v>
      </c>
      <c r="C13" s="220">
        <v>2017</v>
      </c>
      <c r="D13" s="16">
        <f t="shared" si="0"/>
        <v>40</v>
      </c>
      <c r="E13" s="58">
        <f t="shared" si="1"/>
        <v>1</v>
      </c>
      <c r="F13" s="349" t="b">
        <f t="shared" si="2"/>
        <v>0</v>
      </c>
      <c r="G13" s="350">
        <f t="shared" si="3"/>
        <v>1</v>
      </c>
    </row>
    <row r="14" spans="1:7">
      <c r="A14" s="37">
        <v>3</v>
      </c>
      <c r="B14" s="7" t="s">
        <v>912</v>
      </c>
      <c r="C14" s="220">
        <v>2016</v>
      </c>
      <c r="D14" s="16">
        <f t="shared" si="0"/>
        <v>40</v>
      </c>
      <c r="E14" s="58">
        <f t="shared" si="1"/>
        <v>1</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0" sqref="I10"/>
    </sheetView>
  </sheetViews>
  <sheetFormatPr defaultColWidth="9.109375" defaultRowHeight="14.4"/>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c r="A1" s="59" t="s">
        <v>483</v>
      </c>
      <c r="B1" s="64"/>
      <c r="C1" s="64"/>
      <c r="D1" s="64"/>
      <c r="E1" s="71"/>
      <c r="F1" s="71"/>
      <c r="G1" s="64"/>
      <c r="H1" s="68"/>
      <c r="I1" s="69"/>
      <c r="J1" s="64"/>
      <c r="K1" s="68"/>
      <c r="L1" s="64"/>
      <c r="M1" s="289"/>
      <c r="N1" s="289"/>
    </row>
    <row r="2" spans="1:14" s="60" customFormat="1" ht="15.6">
      <c r="A2" s="346" t="str">
        <f>IF(ISBLANK(facultate), IF(ISBLANK(departament),"","Departament " &amp; departament), "Facultatea " &amp; facultate)</f>
        <v>Facultatea Electronică și Telecomunicații</v>
      </c>
      <c r="B2" s="64"/>
      <c r="C2" s="64"/>
      <c r="D2" s="64"/>
      <c r="E2" s="71"/>
      <c r="F2" s="71"/>
      <c r="G2" s="64"/>
      <c r="H2" s="68"/>
      <c r="I2" s="69"/>
      <c r="J2" s="64"/>
      <c r="K2" s="68"/>
      <c r="L2" s="64"/>
      <c r="M2" s="289"/>
      <c r="N2" s="289"/>
    </row>
    <row r="3" spans="1:14" s="60" customFormat="1" ht="15.6">
      <c r="A3" s="346" t="str">
        <f>IF(ISBLANK(departament),"","Departamentul " &amp; departament)</f>
        <v>Departamentul Electronică Aplicată</v>
      </c>
      <c r="B3" s="64"/>
      <c r="C3" s="64"/>
      <c r="D3" s="64"/>
      <c r="E3" s="71"/>
      <c r="F3" s="71"/>
      <c r="G3" s="64"/>
      <c r="H3" s="68"/>
      <c r="I3" s="69"/>
      <c r="J3" s="64"/>
      <c r="K3" s="68"/>
      <c r="L3" s="64"/>
      <c r="M3" s="289"/>
      <c r="N3" s="289"/>
    </row>
    <row r="4" spans="1:14" s="64" customFormat="1" ht="15.6">
      <c r="A4" s="530" t="s">
        <v>802</v>
      </c>
      <c r="B4" s="530"/>
      <c r="C4" s="530"/>
      <c r="D4" s="530"/>
      <c r="E4" s="530"/>
      <c r="F4" s="530"/>
      <c r="G4" s="530"/>
      <c r="H4" s="530"/>
      <c r="I4" s="530"/>
      <c r="J4" s="530"/>
      <c r="K4" s="530"/>
      <c r="L4" s="530"/>
      <c r="M4" s="291"/>
    </row>
    <row r="5" spans="1:14" s="64" customFormat="1" ht="15.6">
      <c r="A5" s="530" t="s">
        <v>1058</v>
      </c>
      <c r="B5" s="530"/>
      <c r="C5" s="530"/>
      <c r="D5" s="530"/>
      <c r="E5" s="530"/>
      <c r="F5" s="530"/>
      <c r="G5" s="530"/>
      <c r="H5" s="530"/>
      <c r="I5" s="530"/>
      <c r="J5" s="530"/>
      <c r="K5" s="530"/>
      <c r="L5" s="530"/>
      <c r="M5" s="71"/>
    </row>
    <row r="6" spans="1:14" s="60" customFormat="1" ht="13.5" customHeight="1">
      <c r="E6" s="61"/>
      <c r="F6" s="61"/>
      <c r="H6" s="62"/>
      <c r="I6" s="63"/>
      <c r="K6" s="62"/>
      <c r="M6" s="289"/>
      <c r="N6" s="289"/>
    </row>
    <row r="7" spans="1:14" s="64" customFormat="1" ht="18.75" customHeight="1">
      <c r="A7" s="527" t="s">
        <v>338</v>
      </c>
      <c r="B7" s="527" t="s">
        <v>41</v>
      </c>
      <c r="C7" s="528" t="s">
        <v>543</v>
      </c>
      <c r="D7" s="527" t="s">
        <v>42</v>
      </c>
      <c r="E7" s="531" t="s">
        <v>44</v>
      </c>
      <c r="F7" s="532"/>
      <c r="G7" s="527" t="s">
        <v>16</v>
      </c>
      <c r="H7" s="528" t="s">
        <v>17</v>
      </c>
      <c r="I7" s="533" t="s">
        <v>2</v>
      </c>
      <c r="J7" s="527" t="s">
        <v>47</v>
      </c>
      <c r="K7" s="528" t="s">
        <v>43</v>
      </c>
      <c r="L7" s="528" t="s">
        <v>544</v>
      </c>
      <c r="M7" s="528" t="s">
        <v>541</v>
      </c>
      <c r="N7" s="292"/>
    </row>
    <row r="8" spans="1:14" s="64" customFormat="1" ht="40.5" customHeight="1">
      <c r="A8" s="527"/>
      <c r="B8" s="527"/>
      <c r="C8" s="529"/>
      <c r="D8" s="527"/>
      <c r="E8" s="213" t="s">
        <v>45</v>
      </c>
      <c r="F8" s="213" t="s">
        <v>46</v>
      </c>
      <c r="G8" s="527"/>
      <c r="H8" s="529"/>
      <c r="I8" s="533"/>
      <c r="J8" s="527"/>
      <c r="K8" s="529"/>
      <c r="L8" s="529"/>
      <c r="M8" s="529"/>
      <c r="N8" s="293"/>
    </row>
    <row r="9" spans="1:14" s="64" customFormat="1" ht="15.6">
      <c r="A9" s="88"/>
      <c r="B9" s="65"/>
      <c r="C9" s="65"/>
      <c r="D9" s="65"/>
      <c r="E9" s="66"/>
      <c r="F9" s="66"/>
      <c r="G9" s="65"/>
      <c r="H9" s="66"/>
      <c r="I9" s="30"/>
      <c r="J9" s="66"/>
      <c r="K9" s="67"/>
      <c r="L9" s="378">
        <f>SUMIF(L10:L14,"&gt;0")</f>
        <v>100</v>
      </c>
      <c r="M9" s="294"/>
      <c r="N9" s="295"/>
    </row>
    <row r="10" spans="1:14" s="64" customFormat="1" ht="31.2">
      <c r="A10" s="37">
        <v>1</v>
      </c>
      <c r="B10" s="7" t="s">
        <v>566</v>
      </c>
      <c r="C10" s="7" t="s">
        <v>556</v>
      </c>
      <c r="D10" s="7" t="s">
        <v>557</v>
      </c>
      <c r="E10" s="5" t="s">
        <v>558</v>
      </c>
      <c r="F10" s="5" t="s">
        <v>558</v>
      </c>
      <c r="G10" s="7" t="s">
        <v>555</v>
      </c>
      <c r="H10" s="5" t="s">
        <v>554</v>
      </c>
      <c r="I10" s="215">
        <v>2019</v>
      </c>
      <c r="J10" s="215">
        <v>100</v>
      </c>
      <c r="K10" s="5" t="s">
        <v>664</v>
      </c>
      <c r="L10" s="379">
        <f>IF(OR($B10="",$C10="",$D10="",$I10&lt;an_initial,$I10&gt;an_final,$K10="",$M10=FALSE),"",100)</f>
        <v>100</v>
      </c>
      <c r="M10" s="58" t="b">
        <f>IF(nume_candidat="",FALSE,ISNUMBER(SEARCH(nume_candidat,$B10)))</f>
        <v>1</v>
      </c>
      <c r="N10" s="296"/>
    </row>
    <row r="11" spans="1:14" s="64" customFormat="1" ht="15.6">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D7" sqref="D7:D9"/>
    </sheetView>
  </sheetViews>
  <sheetFormatPr defaultColWidth="9.109375" defaultRowHeight="15.6"/>
  <cols>
    <col min="1" max="1" width="5.6640625" style="60" customWidth="1"/>
    <col min="2" max="2" width="48.33203125" style="64" customWidth="1"/>
    <col min="3" max="3" width="10.6640625" style="69" customWidth="1"/>
    <col min="4" max="5" width="17.6640625" style="64" customWidth="1"/>
    <col min="6" max="6" width="10.6640625" style="70" hidden="1" customWidth="1"/>
    <col min="7" max="7" width="9.109375" customWidth="1"/>
    <col min="8" max="16" width="9.109375" style="64" customWidth="1"/>
    <col min="17" max="16384" width="9.10937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Electronică și Telecomunicații</v>
      </c>
      <c r="C2" s="61"/>
      <c r="D2" s="63"/>
      <c r="E2" s="50"/>
      <c r="F2" s="62"/>
      <c r="G2"/>
    </row>
    <row r="3" spans="1:7" s="60" customFormat="1">
      <c r="A3" s="151" t="str">
        <f>IF(ISBLANK(departament),"","Departamentul " &amp; departament)</f>
        <v>Departamentul Electronică Aplicată</v>
      </c>
      <c r="C3" s="61"/>
      <c r="D3" s="63"/>
      <c r="E3" s="50"/>
      <c r="F3" s="62"/>
      <c r="G3"/>
    </row>
    <row r="4" spans="1:7">
      <c r="A4" s="530" t="s">
        <v>858</v>
      </c>
      <c r="B4" s="530"/>
      <c r="C4" s="530"/>
      <c r="D4" s="530"/>
      <c r="E4" s="530"/>
      <c r="F4" s="530"/>
    </row>
    <row r="5" spans="1:7">
      <c r="A5" s="530" t="s">
        <v>914</v>
      </c>
      <c r="B5" s="530"/>
      <c r="C5" s="530"/>
      <c r="D5" s="530"/>
      <c r="E5" s="424"/>
      <c r="F5" s="226"/>
    </row>
    <row r="6" spans="1:7" ht="13.5" customHeight="1">
      <c r="C6" s="64"/>
      <c r="D6" s="347" t="str">
        <f>CONCATENATE(functie," ",nume_candidat)</f>
        <v>Asistent Popescu Ion</v>
      </c>
      <c r="E6" s="347"/>
    </row>
    <row r="7" spans="1:7" ht="18.75" customHeight="1">
      <c r="A7" s="528" t="s">
        <v>338</v>
      </c>
      <c r="B7" s="528" t="s">
        <v>922</v>
      </c>
      <c r="C7" s="538" t="s">
        <v>2</v>
      </c>
      <c r="D7" s="528" t="s">
        <v>544</v>
      </c>
      <c r="E7" s="538" t="s">
        <v>1166</v>
      </c>
      <c r="F7" s="528" t="s">
        <v>4</v>
      </c>
    </row>
    <row r="8" spans="1:7" ht="18.75" customHeight="1">
      <c r="A8" s="545"/>
      <c r="B8" s="545"/>
      <c r="C8" s="539"/>
      <c r="D8" s="545"/>
      <c r="E8" s="539"/>
      <c r="F8" s="545"/>
    </row>
    <row r="9" spans="1:7" ht="18.75" customHeight="1">
      <c r="A9" s="545"/>
      <c r="B9" s="545"/>
      <c r="C9" s="539"/>
      <c r="D9" s="529"/>
      <c r="E9" s="539"/>
      <c r="F9" s="529"/>
    </row>
    <row r="10" spans="1:7" ht="18.75" customHeight="1">
      <c r="A10" s="529"/>
      <c r="B10" s="529"/>
      <c r="C10" s="540"/>
      <c r="D10" s="300" t="str">
        <f>CONCATENATE("ultimii ",durata_evaluare," ani")</f>
        <v>ultimii 5 ani</v>
      </c>
      <c r="E10" s="540"/>
      <c r="F10" s="300" t="str">
        <f>CONCATENATE("ultimii                                  ",durata_evaluare," ani")</f>
        <v>ultimii                                  5 ani</v>
      </c>
    </row>
    <row r="11" spans="1:7">
      <c r="A11" s="88"/>
      <c r="B11" s="65"/>
      <c r="C11" s="30"/>
      <c r="D11" s="149">
        <f>SUMIF(D12:D1012,"&gt;0")</f>
        <v>70</v>
      </c>
      <c r="E11" s="436"/>
      <c r="F11" s="75">
        <f>SUMIF(F12:F1110,"&gt;0")</f>
        <v>3</v>
      </c>
    </row>
    <row r="12" spans="1:7">
      <c r="A12" s="37">
        <v>1</v>
      </c>
      <c r="B12" s="7" t="s">
        <v>916</v>
      </c>
      <c r="C12" s="220">
        <v>2017</v>
      </c>
      <c r="D12" s="150">
        <f t="shared" ref="D12:D75" si="0">IF(OR(,$C12&lt;an_initial,$C12&gt;an_final),"",F12*(HLOOKUP(B12,iii12punctaje,2,FALSE)))</f>
        <v>10</v>
      </c>
      <c r="E12" s="37"/>
      <c r="F12" s="76">
        <f t="shared" ref="F12:F43" si="1">IF(OR(,,$C12="",$C12&gt;an_final),"",IF($C12&gt;=an_initial,1,""))</f>
        <v>1</v>
      </c>
    </row>
    <row r="13" spans="1:7">
      <c r="A13" s="37">
        <v>2</v>
      </c>
      <c r="B13" s="7" t="s">
        <v>918</v>
      </c>
      <c r="C13" s="220">
        <v>2017</v>
      </c>
      <c r="D13" s="150">
        <f t="shared" si="0"/>
        <v>10</v>
      </c>
      <c r="E13" s="37"/>
      <c r="F13" s="76">
        <f t="shared" si="1"/>
        <v>1</v>
      </c>
    </row>
    <row r="14" spans="1:7" ht="31.2">
      <c r="A14" s="37">
        <v>3</v>
      </c>
      <c r="B14" s="7" t="s">
        <v>919</v>
      </c>
      <c r="C14" s="220">
        <v>2016</v>
      </c>
      <c r="D14" s="150">
        <f t="shared" si="0"/>
        <v>50</v>
      </c>
      <c r="E14" s="37"/>
      <c r="F14" s="76">
        <f t="shared" si="1"/>
        <v>1</v>
      </c>
    </row>
    <row r="15" spans="1:7">
      <c r="A15" s="37">
        <v>4</v>
      </c>
      <c r="B15" s="6"/>
      <c r="C15" s="216"/>
      <c r="D15" s="150" t="str">
        <f t="shared" si="0"/>
        <v/>
      </c>
      <c r="E15" s="37"/>
      <c r="F15" s="76" t="str">
        <f t="shared" si="1"/>
        <v/>
      </c>
    </row>
    <row r="16" spans="1:7">
      <c r="A16" s="37">
        <v>5</v>
      </c>
      <c r="B16" s="6"/>
      <c r="C16" s="216"/>
      <c r="D16" s="150" t="str">
        <f t="shared" si="0"/>
        <v/>
      </c>
      <c r="E16" s="37"/>
      <c r="F16" s="76" t="str">
        <f t="shared" si="1"/>
        <v/>
      </c>
    </row>
    <row r="17" spans="1:6">
      <c r="A17" s="37">
        <v>6</v>
      </c>
      <c r="B17" s="6"/>
      <c r="C17" s="216"/>
      <c r="D17" s="150" t="str">
        <f t="shared" si="0"/>
        <v/>
      </c>
      <c r="E17" s="37"/>
      <c r="F17" s="76" t="str">
        <f t="shared" si="1"/>
        <v/>
      </c>
    </row>
    <row r="18" spans="1:6">
      <c r="A18" s="37">
        <v>7</v>
      </c>
      <c r="B18" s="6"/>
      <c r="C18" s="216"/>
      <c r="D18" s="150" t="str">
        <f t="shared" si="0"/>
        <v/>
      </c>
      <c r="E18" s="37"/>
      <c r="F18" s="76" t="str">
        <f t="shared" si="1"/>
        <v/>
      </c>
    </row>
    <row r="19" spans="1:6">
      <c r="A19" s="37">
        <v>8</v>
      </c>
      <c r="B19" s="6"/>
      <c r="C19" s="216"/>
      <c r="D19" s="150" t="str">
        <f t="shared" si="0"/>
        <v/>
      </c>
      <c r="E19" s="37"/>
      <c r="F19" s="76" t="str">
        <f t="shared" si="1"/>
        <v/>
      </c>
    </row>
    <row r="20" spans="1:6">
      <c r="A20" s="37">
        <v>9</v>
      </c>
      <c r="B20" s="6"/>
      <c r="C20" s="216"/>
      <c r="D20" s="150" t="str">
        <f t="shared" si="0"/>
        <v/>
      </c>
      <c r="E20" s="37"/>
      <c r="F20" s="76" t="str">
        <f t="shared" si="1"/>
        <v/>
      </c>
    </row>
    <row r="21" spans="1:6">
      <c r="A21" s="37">
        <v>10</v>
      </c>
      <c r="B21" s="6"/>
      <c r="C21" s="216"/>
      <c r="D21" s="150" t="str">
        <f t="shared" si="0"/>
        <v/>
      </c>
      <c r="E21" s="37"/>
      <c r="F21" s="76" t="str">
        <f t="shared" si="1"/>
        <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E11" sqref="E11"/>
    </sheetView>
  </sheetViews>
  <sheetFormatPr defaultColWidth="9.109375" defaultRowHeight="15.6"/>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Electronică și Telecomunicații</v>
      </c>
      <c r="B2" s="59"/>
      <c r="D2" s="61"/>
      <c r="E2" s="63"/>
      <c r="F2" s="62"/>
    </row>
    <row r="3" spans="1:6" s="60" customFormat="1">
      <c r="A3" s="151" t="str">
        <f>IF(ISBLANK(departament),"","Departamentul " &amp; departament)</f>
        <v>Departamentul Electronică Aplicată</v>
      </c>
      <c r="B3" s="59"/>
      <c r="D3" s="61"/>
      <c r="E3" s="63"/>
      <c r="F3" s="62"/>
    </row>
    <row r="4" spans="1:6">
      <c r="A4" s="530" t="s">
        <v>858</v>
      </c>
      <c r="B4" s="530"/>
      <c r="C4" s="530"/>
      <c r="D4" s="530"/>
      <c r="E4" s="530"/>
      <c r="F4" s="530"/>
    </row>
    <row r="5" spans="1:6">
      <c r="A5" s="530" t="s">
        <v>923</v>
      </c>
      <c r="B5" s="530"/>
      <c r="C5" s="530"/>
      <c r="D5" s="530"/>
      <c r="E5" s="530"/>
      <c r="F5" s="226"/>
    </row>
    <row r="6" spans="1:6" ht="13.5" customHeight="1">
      <c r="D6" s="64"/>
      <c r="E6" s="299" t="str">
        <f>CONCATENATE(functie," ",nume_candidat)</f>
        <v>Asistent Popescu Ion</v>
      </c>
    </row>
    <row r="7" spans="1:6" ht="18.75" customHeight="1">
      <c r="A7" s="528" t="s">
        <v>338</v>
      </c>
      <c r="B7" s="528" t="s">
        <v>924</v>
      </c>
      <c r="C7" s="528" t="s">
        <v>929</v>
      </c>
      <c r="D7" s="538" t="s">
        <v>2</v>
      </c>
      <c r="E7" s="528" t="s">
        <v>544</v>
      </c>
      <c r="F7" s="528" t="s">
        <v>4</v>
      </c>
    </row>
    <row r="8" spans="1:6" ht="18.75" customHeight="1">
      <c r="A8" s="545"/>
      <c r="B8" s="545"/>
      <c r="C8" s="545"/>
      <c r="D8" s="539"/>
      <c r="E8" s="545"/>
      <c r="F8" s="545"/>
    </row>
    <row r="9" spans="1:6" ht="18.75" customHeight="1">
      <c r="A9" s="545"/>
      <c r="B9" s="545"/>
      <c r="C9" s="545"/>
      <c r="D9" s="539"/>
      <c r="E9" s="529"/>
      <c r="F9" s="529"/>
    </row>
    <row r="10" spans="1:6" ht="18.75" customHeight="1">
      <c r="A10" s="529"/>
      <c r="B10" s="529"/>
      <c r="C10" s="529"/>
      <c r="D10" s="540"/>
      <c r="E10" s="300" t="str">
        <f>CONCATENATE("ultimii ",durata_evaluare," ani")</f>
        <v>ultimii 5 ani</v>
      </c>
      <c r="F10" s="300" t="str">
        <f>CONCATENATE("ultimii                                  ",durata_evaluare," ani")</f>
        <v>ultimii                                  5 ani</v>
      </c>
    </row>
    <row r="11" spans="1:6">
      <c r="A11" s="88"/>
      <c r="B11" s="66"/>
      <c r="C11" s="65"/>
      <c r="D11" s="30"/>
      <c r="E11" s="149">
        <f>SUMIF(E12:E1012,"&gt;0")</f>
        <v>105</v>
      </c>
      <c r="F11" s="75">
        <f>SUMIF(F12:F1110,"&gt;0")</f>
        <v>3</v>
      </c>
    </row>
    <row r="12" spans="1:6">
      <c r="A12" s="37">
        <v>1</v>
      </c>
      <c r="B12" s="163" t="s">
        <v>930</v>
      </c>
      <c r="C12" s="7" t="s">
        <v>927</v>
      </c>
      <c r="D12" s="220">
        <v>2017</v>
      </c>
      <c r="E12" s="150">
        <f t="shared" ref="E12:E75" si="0">IF(OR(,$D12&lt;an_initial,$D12&gt;an_final),"",F12*(HLOOKUP(C12,iii13punctaje,2,FALSE)))</f>
        <v>60</v>
      </c>
      <c r="F12" s="76">
        <f t="shared" ref="F12:F43" si="1">IF(OR(,,$D12="",$D12&gt;an_final),"",IF($D12&gt;=an_initial,1,""))</f>
        <v>1</v>
      </c>
    </row>
    <row r="13" spans="1:6">
      <c r="A13" s="37">
        <v>2</v>
      </c>
      <c r="B13" s="163" t="s">
        <v>930</v>
      </c>
      <c r="C13" s="7" t="s">
        <v>928</v>
      </c>
      <c r="D13" s="220">
        <v>2017</v>
      </c>
      <c r="E13" s="150">
        <f t="shared" si="0"/>
        <v>30</v>
      </c>
      <c r="F13" s="76">
        <f t="shared" si="1"/>
        <v>1</v>
      </c>
    </row>
    <row r="14" spans="1:6">
      <c r="A14" s="37">
        <v>3</v>
      </c>
      <c r="B14" s="163" t="s">
        <v>930</v>
      </c>
      <c r="C14" s="7" t="s">
        <v>926</v>
      </c>
      <c r="D14" s="220">
        <v>2016</v>
      </c>
      <c r="E14" s="150">
        <f t="shared" si="0"/>
        <v>15</v>
      </c>
      <c r="F14" s="76">
        <f t="shared" si="1"/>
        <v>1</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F1" sqref="F1:H1048576"/>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Electronică și Telecomunicații</v>
      </c>
      <c r="C2" s="61"/>
      <c r="D2" s="63"/>
      <c r="E2" s="50"/>
      <c r="F2" s="62"/>
      <c r="G2" s="289"/>
      <c r="I2"/>
    </row>
    <row r="3" spans="1:9" s="60" customFormat="1">
      <c r="A3" s="151" t="str">
        <f>IF(ISBLANK(departament),"","Departamentul " &amp; departament)</f>
        <v>Departamentul Electronică Aplicată</v>
      </c>
      <c r="C3" s="61"/>
      <c r="D3" s="63"/>
      <c r="E3" s="50"/>
      <c r="F3" s="62"/>
      <c r="G3" s="289"/>
      <c r="I3"/>
    </row>
    <row r="4" spans="1:9">
      <c r="A4" s="530" t="s">
        <v>858</v>
      </c>
      <c r="B4" s="530"/>
      <c r="C4" s="530"/>
      <c r="D4" s="530"/>
      <c r="E4" s="530"/>
      <c r="F4" s="530"/>
      <c r="G4" s="530"/>
    </row>
    <row r="5" spans="1:9" ht="39.75" customHeight="1">
      <c r="A5" s="536" t="s">
        <v>931</v>
      </c>
      <c r="B5" s="536"/>
      <c r="C5" s="536"/>
      <c r="D5" s="536"/>
      <c r="E5" s="424"/>
      <c r="F5" s="226"/>
    </row>
    <row r="6" spans="1:9" ht="13.5" customHeight="1">
      <c r="C6" s="64"/>
      <c r="D6" s="347"/>
      <c r="E6" s="347" t="str">
        <f>CONCATENATE(functie," ",nume_candidat)</f>
        <v>Asistent Popescu Ion</v>
      </c>
    </row>
    <row r="7" spans="1:9" ht="18.75" customHeight="1">
      <c r="A7" s="528" t="s">
        <v>338</v>
      </c>
      <c r="B7" s="528" t="s">
        <v>921</v>
      </c>
      <c r="C7" s="538" t="s">
        <v>2</v>
      </c>
      <c r="D7" s="528" t="s">
        <v>544</v>
      </c>
      <c r="E7" s="538" t="s">
        <v>1166</v>
      </c>
      <c r="F7" s="528" t="s">
        <v>4</v>
      </c>
      <c r="G7" s="549" t="s">
        <v>541</v>
      </c>
      <c r="H7" s="535" t="s">
        <v>551</v>
      </c>
    </row>
    <row r="8" spans="1:9" ht="18.75" customHeight="1">
      <c r="A8" s="545"/>
      <c r="B8" s="545"/>
      <c r="C8" s="539"/>
      <c r="D8" s="545"/>
      <c r="E8" s="539"/>
      <c r="F8" s="545"/>
      <c r="G8" s="550"/>
      <c r="H8" s="535"/>
    </row>
    <row r="9" spans="1:9" ht="18.75" customHeight="1">
      <c r="A9" s="545"/>
      <c r="B9" s="545"/>
      <c r="C9" s="539"/>
      <c r="D9" s="529"/>
      <c r="E9" s="539"/>
      <c r="F9" s="529"/>
      <c r="G9" s="550"/>
      <c r="H9" s="535"/>
    </row>
    <row r="10" spans="1:9" ht="18.75" customHeight="1">
      <c r="A10" s="529"/>
      <c r="B10" s="529"/>
      <c r="C10" s="540"/>
      <c r="D10" s="300" t="str">
        <f>CONCATENATE("ultimii ",durata_evaluare," ani")</f>
        <v>ultimii 5 ani</v>
      </c>
      <c r="E10" s="540"/>
      <c r="F10" s="300" t="str">
        <f>CONCATENATE("ultimii                                  ",durata_evaluare," ani")</f>
        <v>ultimii                                  5 ani</v>
      </c>
      <c r="G10" s="551"/>
      <c r="H10" s="535"/>
    </row>
    <row r="11" spans="1:9">
      <c r="A11" s="88"/>
      <c r="B11" s="65"/>
      <c r="C11" s="30"/>
      <c r="D11" s="149">
        <f>SUMIF(D12:D1012,"&gt;0")</f>
        <v>150</v>
      </c>
      <c r="E11" s="436"/>
      <c r="F11" s="75">
        <f>SUMIF(F12:F1110,"&gt;0")</f>
        <v>3</v>
      </c>
      <c r="G11" s="298"/>
    </row>
    <row r="12" spans="1:9">
      <c r="A12" s="37">
        <v>1</v>
      </c>
      <c r="B12" s="7" t="s">
        <v>921</v>
      </c>
      <c r="C12" s="220">
        <v>2017</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c r="A13" s="37">
        <v>2</v>
      </c>
      <c r="B13" s="7" t="s">
        <v>921</v>
      </c>
      <c r="C13" s="220">
        <v>2017</v>
      </c>
      <c r="D13" s="150">
        <f t="shared" si="0"/>
        <v>50</v>
      </c>
      <c r="E13" s="37"/>
      <c r="F13" s="76">
        <f t="shared" si="1"/>
        <v>1</v>
      </c>
      <c r="G13" s="72" t="b">
        <f t="shared" si="2"/>
        <v>0</v>
      </c>
      <c r="H13" s="73">
        <f t="shared" si="3"/>
        <v>1</v>
      </c>
    </row>
    <row r="14" spans="1:9">
      <c r="A14" s="37">
        <v>3</v>
      </c>
      <c r="B14" s="7" t="s">
        <v>921</v>
      </c>
      <c r="C14" s="220">
        <v>2016</v>
      </c>
      <c r="D14" s="150">
        <f t="shared" si="0"/>
        <v>50</v>
      </c>
      <c r="E14" s="37"/>
      <c r="F14" s="76">
        <f t="shared" si="1"/>
        <v>1</v>
      </c>
      <c r="G14" s="72" t="b">
        <f t="shared" si="2"/>
        <v>0</v>
      </c>
      <c r="H14" s="73">
        <f t="shared" si="3"/>
        <v>1</v>
      </c>
    </row>
    <row r="15" spans="1:9">
      <c r="A15" s="37">
        <v>4</v>
      </c>
      <c r="B15" s="6"/>
      <c r="C15" s="216"/>
      <c r="D15" s="150" t="str">
        <f t="shared" si="0"/>
        <v/>
      </c>
      <c r="E15" s="37"/>
      <c r="F15" s="76" t="str">
        <f t="shared" si="1"/>
        <v/>
      </c>
      <c r="G15" s="72" t="b">
        <f t="shared" si="2"/>
        <v>0</v>
      </c>
      <c r="H15" s="73">
        <f t="shared" si="3"/>
        <v>1</v>
      </c>
    </row>
    <row r="16" spans="1:9">
      <c r="A16" s="37">
        <v>5</v>
      </c>
      <c r="B16" s="6"/>
      <c r="C16" s="216"/>
      <c r="D16" s="150" t="str">
        <f t="shared" si="0"/>
        <v/>
      </c>
      <c r="E16" s="37"/>
      <c r="F16" s="76" t="str">
        <f t="shared" si="1"/>
        <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G1" sqref="G1:I1048576"/>
    </sheetView>
  </sheetViews>
  <sheetFormatPr defaultColWidth="9.109375" defaultRowHeight="15.6"/>
  <cols>
    <col min="1" max="1" width="5.6640625" style="60" customWidth="1"/>
    <col min="2" max="2" width="68.6640625" style="64" customWidth="1"/>
    <col min="3" max="3" width="24.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Electronică și Telecomunicații</v>
      </c>
      <c r="D2" s="61"/>
      <c r="E2" s="63"/>
      <c r="F2" s="50"/>
      <c r="G2" s="62"/>
      <c r="H2" s="289"/>
      <c r="J2"/>
    </row>
    <row r="3" spans="1:10" s="60" customFormat="1">
      <c r="A3" s="151" t="str">
        <f>IF(ISBLANK(departament),"","Departamentul " &amp; departament)</f>
        <v>Departamentul Electronică Aplicată</v>
      </c>
      <c r="D3" s="61"/>
      <c r="E3" s="63"/>
      <c r="F3" s="50"/>
      <c r="G3" s="62"/>
      <c r="H3" s="289"/>
      <c r="J3"/>
    </row>
    <row r="4" spans="1:10">
      <c r="A4" s="530" t="s">
        <v>858</v>
      </c>
      <c r="B4" s="530"/>
      <c r="C4" s="530"/>
      <c r="D4" s="530"/>
      <c r="E4" s="530"/>
      <c r="F4" s="530"/>
      <c r="G4" s="530"/>
      <c r="H4" s="530"/>
    </row>
    <row r="5" spans="1:10" ht="51.75" customHeight="1">
      <c r="A5" s="536" t="s">
        <v>933</v>
      </c>
      <c r="B5" s="536"/>
      <c r="C5" s="536"/>
      <c r="D5" s="536"/>
      <c r="E5" s="536"/>
      <c r="F5" s="424"/>
      <c r="G5" s="226"/>
    </row>
    <row r="6" spans="1:10" ht="13.5" customHeight="1">
      <c r="D6" s="64"/>
      <c r="E6" s="347" t="str">
        <f>CONCATENATE(functie," ",nume_candidat)</f>
        <v>Asistent Popescu Ion</v>
      </c>
      <c r="F6" s="347" t="str">
        <f>CONCATENATE(functie," ",nume_candidat)</f>
        <v>Asistent Popescu Ion</v>
      </c>
    </row>
    <row r="7" spans="1:10" ht="18.75" customHeight="1">
      <c r="A7" s="528" t="s">
        <v>338</v>
      </c>
      <c r="B7" s="528" t="s">
        <v>934</v>
      </c>
      <c r="C7" s="528" t="s">
        <v>932</v>
      </c>
      <c r="D7" s="538" t="s">
        <v>2</v>
      </c>
      <c r="E7" s="528" t="s">
        <v>544</v>
      </c>
      <c r="F7" s="538" t="s">
        <v>1166</v>
      </c>
      <c r="G7" s="528" t="s">
        <v>4</v>
      </c>
      <c r="H7" s="549" t="s">
        <v>541</v>
      </c>
      <c r="I7" s="535" t="s">
        <v>551</v>
      </c>
    </row>
    <row r="8" spans="1:10" ht="18.75" customHeight="1">
      <c r="A8" s="545"/>
      <c r="B8" s="545"/>
      <c r="C8" s="545"/>
      <c r="D8" s="539"/>
      <c r="E8" s="545"/>
      <c r="F8" s="539"/>
      <c r="G8" s="545"/>
      <c r="H8" s="550"/>
      <c r="I8" s="535"/>
    </row>
    <row r="9" spans="1:10" ht="18.75" customHeight="1">
      <c r="A9" s="545"/>
      <c r="B9" s="545"/>
      <c r="C9" s="545"/>
      <c r="D9" s="539"/>
      <c r="E9" s="529"/>
      <c r="F9" s="539"/>
      <c r="G9" s="529"/>
      <c r="H9" s="550"/>
      <c r="I9" s="535"/>
    </row>
    <row r="10" spans="1:10" ht="18.75" customHeight="1">
      <c r="A10" s="529"/>
      <c r="B10" s="529"/>
      <c r="C10" s="529"/>
      <c r="D10" s="540"/>
      <c r="E10" s="300" t="str">
        <f>CONCATENATE("ultimii ",durata_evaluare," ani")</f>
        <v>ultimii 5 ani</v>
      </c>
      <c r="F10" s="540"/>
      <c r="G10" s="300" t="str">
        <f>CONCATENATE("ultimii                                  ",durata_evaluare," ani")</f>
        <v>ultimii                                  5 ani</v>
      </c>
      <c r="H10" s="551"/>
      <c r="I10" s="535"/>
    </row>
    <row r="11" spans="1:10">
      <c r="A11" s="88"/>
      <c r="B11" s="65"/>
      <c r="C11" s="65"/>
      <c r="D11" s="30"/>
      <c r="E11" s="344">
        <f>SUMIF(E12:E1012,"&gt;0")</f>
        <v>3689.2178000000004</v>
      </c>
      <c r="F11" s="436"/>
      <c r="G11" s="75">
        <f>SUMIF(G12:G1110,"&gt;0")</f>
        <v>3</v>
      </c>
      <c r="H11" s="298"/>
    </row>
    <row r="12" spans="1:10">
      <c r="A12" s="37">
        <v>1</v>
      </c>
      <c r="B12" s="7" t="s">
        <v>934</v>
      </c>
      <c r="C12" s="192">
        <v>10000</v>
      </c>
      <c r="D12" s="220">
        <v>2017</v>
      </c>
      <c r="E12" s="345">
        <f t="shared" ref="E12:E75" si="0">IF(OR($B12="",,$D12&lt;an_initial,$D12&gt;an_final),"",C12/100)</f>
        <v>100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c r="A13" s="37">
        <v>2</v>
      </c>
      <c r="B13" s="7" t="s">
        <v>934</v>
      </c>
      <c r="C13" s="192">
        <v>235465</v>
      </c>
      <c r="D13" s="220">
        <v>2017</v>
      </c>
      <c r="E13" s="345">
        <f t="shared" si="0"/>
        <v>2354.65</v>
      </c>
      <c r="F13" s="37"/>
      <c r="G13" s="76">
        <f t="shared" si="1"/>
        <v>1</v>
      </c>
      <c r="H13" s="72" t="b">
        <f t="shared" si="2"/>
        <v>0</v>
      </c>
      <c r="I13" s="73">
        <f t="shared" si="3"/>
        <v>1</v>
      </c>
    </row>
    <row r="14" spans="1:10">
      <c r="A14" s="37">
        <v>3</v>
      </c>
      <c r="B14" s="7" t="s">
        <v>934</v>
      </c>
      <c r="C14" s="192">
        <v>123456.78</v>
      </c>
      <c r="D14" s="220">
        <v>2016</v>
      </c>
      <c r="E14" s="345">
        <f t="shared" si="0"/>
        <v>1234.5678</v>
      </c>
      <c r="F14" s="37"/>
      <c r="G14" s="76">
        <f t="shared" si="1"/>
        <v>1</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D11" sqref="D11"/>
    </sheetView>
  </sheetViews>
  <sheetFormatPr defaultColWidth="9.109375" defaultRowHeight="15.6"/>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Electronică și Telecomunicații</v>
      </c>
      <c r="C2" s="61"/>
      <c r="D2" s="63"/>
      <c r="E2" s="62"/>
      <c r="F2" s="289"/>
    </row>
    <row r="3" spans="1:7" s="60" customFormat="1">
      <c r="A3" s="151" t="str">
        <f>IF(ISBLANK(departament),"","Departamentul " &amp; departament)</f>
        <v>Departamentul Electronică Aplicată</v>
      </c>
      <c r="C3" s="61"/>
      <c r="D3" s="63"/>
      <c r="E3" s="62"/>
      <c r="F3" s="289"/>
    </row>
    <row r="4" spans="1:7">
      <c r="A4" s="530" t="s">
        <v>858</v>
      </c>
      <c r="B4" s="530"/>
      <c r="C4" s="530"/>
      <c r="D4" s="530"/>
      <c r="E4" s="530"/>
      <c r="F4" s="530"/>
    </row>
    <row r="5" spans="1:7" ht="39.75" customHeight="1">
      <c r="A5" s="536" t="s">
        <v>935</v>
      </c>
      <c r="B5" s="536"/>
      <c r="C5" s="536"/>
      <c r="D5" s="536"/>
      <c r="E5" s="536"/>
    </row>
    <row r="6" spans="1:7" ht="13.5" customHeight="1">
      <c r="C6" s="64"/>
      <c r="D6" s="299" t="str">
        <f>CONCATENATE(functie," ",nume_candidat)</f>
        <v>Asistent Popescu Ion</v>
      </c>
    </row>
    <row r="7" spans="1:7" ht="18.75" customHeight="1">
      <c r="A7" s="528" t="s">
        <v>338</v>
      </c>
      <c r="B7" s="528" t="s">
        <v>921</v>
      </c>
      <c r="C7" s="538" t="s">
        <v>2</v>
      </c>
      <c r="D7" s="528" t="s">
        <v>544</v>
      </c>
      <c r="E7" s="528" t="s">
        <v>4</v>
      </c>
      <c r="F7" s="549" t="s">
        <v>541</v>
      </c>
      <c r="G7" s="535" t="s">
        <v>551</v>
      </c>
    </row>
    <row r="8" spans="1:7" ht="18.75" customHeight="1">
      <c r="A8" s="545"/>
      <c r="B8" s="545"/>
      <c r="C8" s="539"/>
      <c r="D8" s="545"/>
      <c r="E8" s="545"/>
      <c r="F8" s="550"/>
      <c r="G8" s="535"/>
    </row>
    <row r="9" spans="1:7" ht="18.75" customHeight="1">
      <c r="A9" s="545"/>
      <c r="B9" s="545"/>
      <c r="C9" s="539"/>
      <c r="D9" s="529"/>
      <c r="E9" s="529"/>
      <c r="F9" s="550"/>
      <c r="G9" s="535"/>
    </row>
    <row r="10" spans="1:7" ht="18.75" customHeight="1">
      <c r="A10" s="529"/>
      <c r="B10" s="529"/>
      <c r="C10" s="540"/>
      <c r="D10" s="300" t="str">
        <f>CONCATENATE("ultimii ",durata_evaluare," ani")</f>
        <v>ultimii 5 ani</v>
      </c>
      <c r="E10" s="300" t="str">
        <f>CONCATENATE("ultimii                                  ",durata_evaluare," ani")</f>
        <v>ultimii                                  5 ani</v>
      </c>
      <c r="F10" s="551"/>
      <c r="G10" s="535"/>
    </row>
    <row r="11" spans="1:7">
      <c r="A11" s="88"/>
      <c r="B11" s="65"/>
      <c r="C11" s="30"/>
      <c r="D11" s="149">
        <f>SUMIF(D12:D1012,"&gt;0")</f>
        <v>30</v>
      </c>
      <c r="E11" s="75">
        <f>SUMIF(E12:E1110,"&gt;0")</f>
        <v>3</v>
      </c>
      <c r="F11" s="298"/>
    </row>
    <row r="12" spans="1:7">
      <c r="A12" s="37">
        <v>1</v>
      </c>
      <c r="B12" s="7" t="s">
        <v>921</v>
      </c>
      <c r="C12" s="220">
        <v>2017</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7" t="s">
        <v>921</v>
      </c>
      <c r="C13" s="220">
        <v>2017</v>
      </c>
      <c r="D13" s="150">
        <f t="shared" si="0"/>
        <v>10</v>
      </c>
      <c r="E13" s="76">
        <f t="shared" si="1"/>
        <v>1</v>
      </c>
      <c r="F13" s="72" t="b">
        <f t="shared" si="2"/>
        <v>0</v>
      </c>
      <c r="G13" s="73">
        <f t="shared" si="3"/>
        <v>1</v>
      </c>
    </row>
    <row r="14" spans="1:7">
      <c r="A14" s="37">
        <v>3</v>
      </c>
      <c r="B14" s="7" t="s">
        <v>921</v>
      </c>
      <c r="C14" s="220">
        <v>2016</v>
      </c>
      <c r="D14" s="150">
        <f t="shared" si="0"/>
        <v>10</v>
      </c>
      <c r="E14" s="76">
        <f t="shared" si="1"/>
        <v>1</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35" customWidth="1"/>
    <col min="2" max="2" width="56.44140625" style="40" customWidth="1"/>
    <col min="3" max="16384" width="9.109375" style="40"/>
  </cols>
  <sheetData>
    <row r="2" spans="1:2">
      <c r="B2" s="136" t="s">
        <v>568</v>
      </c>
    </row>
    <row r="4" spans="1:2" ht="28.8">
      <c r="A4" s="137" t="s">
        <v>90</v>
      </c>
      <c r="B4" s="138" t="s">
        <v>320</v>
      </c>
    </row>
    <row r="5" spans="1:2" ht="15.6">
      <c r="A5" s="156">
        <v>1</v>
      </c>
      <c r="B5" s="139" t="s">
        <v>367</v>
      </c>
    </row>
    <row r="6" spans="1:2" ht="15.6">
      <c r="A6" s="156">
        <v>2</v>
      </c>
      <c r="B6" s="139" t="s">
        <v>368</v>
      </c>
    </row>
    <row r="7" spans="1:2" ht="15.6">
      <c r="A7" s="156">
        <v>3</v>
      </c>
      <c r="B7" s="139" t="s">
        <v>369</v>
      </c>
    </row>
    <row r="8" spans="1:2" ht="15.6">
      <c r="A8" s="156">
        <v>4</v>
      </c>
      <c r="B8" s="139" t="s">
        <v>370</v>
      </c>
    </row>
    <row r="9" spans="1:2" ht="15.6">
      <c r="A9" s="156">
        <v>5</v>
      </c>
      <c r="B9" s="139" t="s">
        <v>371</v>
      </c>
    </row>
    <row r="10" spans="1:2" ht="15.6">
      <c r="A10" s="156">
        <v>6</v>
      </c>
      <c r="B10" s="139" t="s">
        <v>372</v>
      </c>
    </row>
    <row r="11" spans="1:2" ht="15.6">
      <c r="A11" s="156">
        <v>7</v>
      </c>
      <c r="B11" s="139" t="s">
        <v>373</v>
      </c>
    </row>
    <row r="12" spans="1:2" ht="15.6">
      <c r="A12" s="156">
        <v>8</v>
      </c>
      <c r="B12" s="139" t="s">
        <v>374</v>
      </c>
    </row>
    <row r="13" spans="1:2" ht="15.6">
      <c r="A13" s="156">
        <v>9</v>
      </c>
      <c r="B13" s="139" t="s">
        <v>375</v>
      </c>
    </row>
    <row r="14" spans="1:2" ht="15.6">
      <c r="A14" s="156">
        <v>10</v>
      </c>
      <c r="B14" s="140" t="s">
        <v>376</v>
      </c>
    </row>
    <row r="15" spans="1:2" ht="15.6">
      <c r="A15" s="156">
        <v>11</v>
      </c>
      <c r="B15" s="140" t="s">
        <v>377</v>
      </c>
    </row>
    <row r="16" spans="1:2" ht="15.6">
      <c r="A16" s="156">
        <v>12</v>
      </c>
      <c r="B16" s="140" t="s">
        <v>378</v>
      </c>
    </row>
    <row r="17" spans="1:2" ht="15.6">
      <c r="A17" s="156">
        <v>13</v>
      </c>
      <c r="B17" s="140" t="s">
        <v>569</v>
      </c>
    </row>
    <row r="18" spans="1:2" ht="15.6">
      <c r="A18" s="156">
        <v>14</v>
      </c>
      <c r="B18" s="140" t="s">
        <v>379</v>
      </c>
    </row>
    <row r="19" spans="1:2" ht="15.6">
      <c r="A19" s="156">
        <v>15</v>
      </c>
      <c r="B19" s="140" t="s">
        <v>380</v>
      </c>
    </row>
    <row r="20" spans="1:2" ht="15.6">
      <c r="A20" s="156">
        <v>16</v>
      </c>
      <c r="B20" s="140" t="s">
        <v>570</v>
      </c>
    </row>
    <row r="21" spans="1:2" ht="15.6">
      <c r="A21" s="156">
        <v>17</v>
      </c>
      <c r="B21" s="140" t="s">
        <v>381</v>
      </c>
    </row>
    <row r="22" spans="1:2" ht="15.6">
      <c r="A22" s="156">
        <v>18</v>
      </c>
      <c r="B22" s="140" t="s">
        <v>382</v>
      </c>
    </row>
    <row r="23" spans="1:2" ht="15.6">
      <c r="A23" s="156">
        <v>19</v>
      </c>
      <c r="B23" s="140" t="s">
        <v>571</v>
      </c>
    </row>
    <row r="24" spans="1:2" ht="15.6">
      <c r="A24" s="156">
        <v>20</v>
      </c>
      <c r="B24" s="140" t="s">
        <v>383</v>
      </c>
    </row>
    <row r="25" spans="1:2" ht="15.6">
      <c r="A25" s="156">
        <v>21</v>
      </c>
      <c r="B25" s="141" t="s">
        <v>384</v>
      </c>
    </row>
    <row r="26" spans="1:2" ht="15.6">
      <c r="A26" s="156">
        <v>22</v>
      </c>
      <c r="B26" s="141" t="s">
        <v>385</v>
      </c>
    </row>
    <row r="27" spans="1:2" ht="15.6">
      <c r="A27" s="156">
        <v>23</v>
      </c>
      <c r="B27" s="141" t="s">
        <v>386</v>
      </c>
    </row>
    <row r="28" spans="1:2" ht="15.6">
      <c r="A28" s="156">
        <v>24</v>
      </c>
      <c r="B28" s="141" t="s">
        <v>387</v>
      </c>
    </row>
    <row r="29" spans="1:2" ht="15.6">
      <c r="A29" s="156">
        <v>25</v>
      </c>
      <c r="B29" s="141" t="s">
        <v>388</v>
      </c>
    </row>
    <row r="30" spans="1:2" ht="15.6">
      <c r="A30" s="156">
        <v>26</v>
      </c>
      <c r="B30" s="141" t="s">
        <v>572</v>
      </c>
    </row>
    <row r="31" spans="1:2" ht="15.6">
      <c r="A31" s="156">
        <v>27</v>
      </c>
      <c r="B31" s="141" t="s">
        <v>573</v>
      </c>
    </row>
    <row r="32" spans="1:2" ht="15.6">
      <c r="A32" s="156">
        <v>28</v>
      </c>
      <c r="B32" s="141" t="s">
        <v>574</v>
      </c>
    </row>
    <row r="33" spans="1:2" ht="15.6">
      <c r="A33" s="156">
        <v>29</v>
      </c>
      <c r="B33" s="141" t="s">
        <v>575</v>
      </c>
    </row>
    <row r="34" spans="1:2" ht="15.6">
      <c r="A34" s="156">
        <v>30</v>
      </c>
      <c r="B34" s="141" t="s">
        <v>417</v>
      </c>
    </row>
    <row r="35" spans="1:2" ht="15.6">
      <c r="A35" s="156">
        <v>31</v>
      </c>
      <c r="B35" s="141" t="s">
        <v>576</v>
      </c>
    </row>
    <row r="36" spans="1:2" ht="15.6">
      <c r="A36" s="156">
        <v>32</v>
      </c>
      <c r="B36" s="141" t="s">
        <v>418</v>
      </c>
    </row>
    <row r="37" spans="1:2" ht="15.6">
      <c r="A37" s="156">
        <v>33</v>
      </c>
      <c r="B37" s="141" t="s">
        <v>419</v>
      </c>
    </row>
    <row r="38" spans="1:2" ht="15.6">
      <c r="A38" s="156">
        <v>34</v>
      </c>
      <c r="B38" s="141" t="s">
        <v>421</v>
      </c>
    </row>
    <row r="39" spans="1:2" ht="15.6">
      <c r="A39" s="156">
        <v>35</v>
      </c>
      <c r="B39" s="141" t="s">
        <v>577</v>
      </c>
    </row>
    <row r="40" spans="1:2" ht="15.6">
      <c r="A40" s="156">
        <v>36</v>
      </c>
      <c r="B40" s="141" t="s">
        <v>578</v>
      </c>
    </row>
    <row r="41" spans="1:2" ht="15.6">
      <c r="A41" s="156">
        <v>37</v>
      </c>
      <c r="B41" s="141" t="s">
        <v>579</v>
      </c>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ht="15.6">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bestFit="1" customWidth="1"/>
    <col min="3" max="16384" width="9.109375" style="40"/>
  </cols>
  <sheetData>
    <row r="2" spans="1:2">
      <c r="B2" s="136" t="s">
        <v>568</v>
      </c>
    </row>
    <row r="4" spans="1:2" ht="28.8">
      <c r="A4" s="137" t="s">
        <v>90</v>
      </c>
      <c r="B4" s="138" t="s">
        <v>324</v>
      </c>
    </row>
    <row r="5" spans="1:2" ht="15.6">
      <c r="A5" s="156">
        <v>1</v>
      </c>
      <c r="B5" s="141" t="s">
        <v>389</v>
      </c>
    </row>
    <row r="6" spans="1:2" ht="15.6">
      <c r="A6" s="156">
        <v>2</v>
      </c>
      <c r="B6" s="141" t="s">
        <v>390</v>
      </c>
    </row>
    <row r="7" spans="1:2" ht="15.6">
      <c r="A7" s="156">
        <v>3</v>
      </c>
      <c r="B7" s="141" t="s">
        <v>391</v>
      </c>
    </row>
    <row r="8" spans="1:2" ht="15.6">
      <c r="A8" s="156">
        <v>4</v>
      </c>
      <c r="B8" s="141" t="s">
        <v>420</v>
      </c>
    </row>
    <row r="9" spans="1:2" ht="15.6">
      <c r="A9" s="156">
        <v>5</v>
      </c>
      <c r="B9" s="141" t="s">
        <v>392</v>
      </c>
    </row>
    <row r="10" spans="1:2" ht="15.6">
      <c r="A10" s="156">
        <v>6</v>
      </c>
      <c r="B10" s="141" t="s">
        <v>393</v>
      </c>
    </row>
    <row r="11" spans="1:2" ht="15.6">
      <c r="A11" s="156">
        <v>7</v>
      </c>
      <c r="B11" s="141" t="s">
        <v>394</v>
      </c>
    </row>
    <row r="12" spans="1:2" ht="15.6">
      <c r="A12" s="156">
        <v>8</v>
      </c>
      <c r="B12" s="141" t="s">
        <v>395</v>
      </c>
    </row>
    <row r="13" spans="1:2" ht="15.6">
      <c r="A13" s="156">
        <v>9</v>
      </c>
      <c r="B13" s="141" t="s">
        <v>396</v>
      </c>
    </row>
    <row r="14" spans="1:2" ht="15.6">
      <c r="A14" s="156">
        <v>10</v>
      </c>
      <c r="B14" s="141" t="s">
        <v>397</v>
      </c>
    </row>
    <row r="15" spans="1:2" ht="15.6">
      <c r="A15" s="156">
        <v>11</v>
      </c>
      <c r="B15" s="141" t="s">
        <v>398</v>
      </c>
    </row>
    <row r="16" spans="1:2" ht="15.6">
      <c r="A16" s="156">
        <v>12</v>
      </c>
      <c r="B16" s="141" t="s">
        <v>399</v>
      </c>
    </row>
    <row r="17" spans="1:2" ht="15.6">
      <c r="A17" s="156">
        <v>13</v>
      </c>
      <c r="B17" s="141" t="s">
        <v>400</v>
      </c>
    </row>
    <row r="18" spans="1:2" ht="15.6">
      <c r="A18" s="156">
        <v>14</v>
      </c>
      <c r="B18" s="141" t="s">
        <v>401</v>
      </c>
    </row>
    <row r="19" spans="1:2" ht="15.6">
      <c r="A19" s="156">
        <v>15</v>
      </c>
      <c r="B19" s="141" t="s">
        <v>402</v>
      </c>
    </row>
    <row r="20" spans="1:2" ht="15.6">
      <c r="A20" s="156">
        <v>16</v>
      </c>
      <c r="B20" s="141" t="s">
        <v>403</v>
      </c>
    </row>
    <row r="21" spans="1:2" ht="15.6">
      <c r="A21" s="156">
        <v>17</v>
      </c>
      <c r="B21" s="141" t="s">
        <v>404</v>
      </c>
    </row>
    <row r="22" spans="1:2" ht="15.6">
      <c r="A22" s="156">
        <v>18</v>
      </c>
      <c r="B22" s="141" t="s">
        <v>405</v>
      </c>
    </row>
    <row r="23" spans="1:2" ht="15.6">
      <c r="A23" s="156">
        <v>19</v>
      </c>
      <c r="B23" s="141" t="s">
        <v>406</v>
      </c>
    </row>
    <row r="24" spans="1:2" ht="15.6">
      <c r="A24" s="156">
        <v>20</v>
      </c>
      <c r="B24" s="141" t="s">
        <v>407</v>
      </c>
    </row>
    <row r="25" spans="1:2" ht="15.6">
      <c r="A25" s="156">
        <v>21</v>
      </c>
      <c r="B25" s="141" t="s">
        <v>408</v>
      </c>
    </row>
    <row r="26" spans="1:2" ht="15.6">
      <c r="A26" s="156">
        <v>22</v>
      </c>
      <c r="B26" s="141" t="s">
        <v>409</v>
      </c>
    </row>
    <row r="27" spans="1:2" ht="15.6">
      <c r="A27" s="156">
        <v>23</v>
      </c>
      <c r="B27" s="141" t="s">
        <v>410</v>
      </c>
    </row>
    <row r="28" spans="1:2" ht="15.6">
      <c r="A28" s="156">
        <v>24</v>
      </c>
      <c r="B28" s="141" t="s">
        <v>411</v>
      </c>
    </row>
    <row r="29" spans="1:2" ht="15.6">
      <c r="A29" s="156">
        <v>25</v>
      </c>
      <c r="B29" s="141" t="s">
        <v>580</v>
      </c>
    </row>
    <row r="30" spans="1:2" ht="15.6">
      <c r="A30" s="156">
        <v>26</v>
      </c>
      <c r="B30" s="141" t="s">
        <v>412</v>
      </c>
    </row>
    <row r="31" spans="1:2" ht="15.6">
      <c r="A31" s="156">
        <v>27</v>
      </c>
      <c r="B31" s="141" t="s">
        <v>413</v>
      </c>
    </row>
    <row r="32" spans="1:2" ht="15.6">
      <c r="A32" s="156">
        <v>28</v>
      </c>
      <c r="B32" s="141" t="s">
        <v>581</v>
      </c>
    </row>
    <row r="33" spans="1:2" ht="15.6">
      <c r="A33" s="156">
        <v>29</v>
      </c>
      <c r="B33" s="141" t="s">
        <v>414</v>
      </c>
    </row>
    <row r="34" spans="1:2" ht="15.6">
      <c r="A34" s="156">
        <v>30</v>
      </c>
      <c r="B34" s="141" t="s">
        <v>415</v>
      </c>
    </row>
    <row r="35" spans="1:2" ht="15.6">
      <c r="A35" s="156">
        <v>31</v>
      </c>
      <c r="B35" s="141" t="s">
        <v>416</v>
      </c>
    </row>
    <row r="36" spans="1:2" ht="15.6">
      <c r="A36" s="156">
        <v>32</v>
      </c>
      <c r="B36" s="141" t="s">
        <v>582</v>
      </c>
    </row>
    <row r="37" spans="1:2" ht="15.6">
      <c r="A37" s="156">
        <v>33</v>
      </c>
      <c r="B37" s="141" t="s">
        <v>583</v>
      </c>
    </row>
    <row r="38" spans="1:2" ht="15.6">
      <c r="A38" s="156">
        <v>34</v>
      </c>
      <c r="B38" s="141" t="s">
        <v>584</v>
      </c>
    </row>
    <row r="39" spans="1:2" ht="15.6">
      <c r="A39" s="156">
        <v>35</v>
      </c>
      <c r="B39" s="141" t="s">
        <v>585</v>
      </c>
    </row>
    <row r="40" spans="1:2" ht="15.6">
      <c r="A40" s="156">
        <v>36</v>
      </c>
      <c r="B40" s="141" t="s">
        <v>586</v>
      </c>
    </row>
    <row r="41" spans="1:2" ht="15.6">
      <c r="A41" s="156">
        <v>37</v>
      </c>
      <c r="B41" s="141" t="s">
        <v>587</v>
      </c>
    </row>
    <row r="42" spans="1:2" ht="15.6">
      <c r="A42" s="156">
        <v>38</v>
      </c>
      <c r="B42" s="141" t="s">
        <v>588</v>
      </c>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customWidth="1"/>
    <col min="3" max="16384" width="9.109375" style="40"/>
  </cols>
  <sheetData>
    <row r="2" spans="1:2">
      <c r="B2" s="136" t="s">
        <v>568</v>
      </c>
    </row>
    <row r="4" spans="1:2" ht="28.8">
      <c r="A4" s="137" t="s">
        <v>90</v>
      </c>
      <c r="B4" s="138" t="s">
        <v>670</v>
      </c>
    </row>
    <row r="5" spans="1:2" ht="15.6">
      <c r="A5" s="156">
        <v>1</v>
      </c>
      <c r="B5" s="141" t="s">
        <v>672</v>
      </c>
    </row>
    <row r="6" spans="1:2" ht="15.6">
      <c r="A6" s="156">
        <v>2</v>
      </c>
      <c r="B6" s="141" t="s">
        <v>673</v>
      </c>
    </row>
    <row r="7" spans="1:2" ht="15.6">
      <c r="A7" s="156">
        <v>3</v>
      </c>
      <c r="B7" s="141" t="s">
        <v>674</v>
      </c>
    </row>
    <row r="8" spans="1:2" ht="15.6">
      <c r="A8" s="156">
        <v>4</v>
      </c>
      <c r="B8" s="141" t="s">
        <v>675</v>
      </c>
    </row>
    <row r="9" spans="1:2" ht="15.6">
      <c r="A9" s="156">
        <v>5</v>
      </c>
      <c r="B9" s="141" t="s">
        <v>676</v>
      </c>
    </row>
    <row r="10" spans="1:2" ht="15.6">
      <c r="A10" s="156">
        <v>6</v>
      </c>
      <c r="B10" s="141"/>
    </row>
    <row r="11" spans="1:2" ht="15.6">
      <c r="A11" s="156">
        <v>7</v>
      </c>
      <c r="B11" s="141"/>
    </row>
    <row r="12" spans="1:2" ht="15.6">
      <c r="A12" s="156">
        <v>8</v>
      </c>
      <c r="B12" s="141"/>
    </row>
    <row r="13" spans="1:2" ht="15.6">
      <c r="A13" s="156">
        <v>9</v>
      </c>
      <c r="B13" s="141"/>
    </row>
    <row r="14" spans="1:2" ht="15.6">
      <c r="A14" s="156">
        <v>10</v>
      </c>
      <c r="B14" s="141"/>
    </row>
    <row r="15" spans="1:2" ht="15.6">
      <c r="A15" s="156">
        <v>11</v>
      </c>
      <c r="B15" s="141"/>
    </row>
    <row r="16" spans="1:2" ht="15.6">
      <c r="A16" s="156">
        <v>12</v>
      </c>
      <c r="B16" s="141"/>
    </row>
    <row r="17" spans="1:2" ht="15.6">
      <c r="A17" s="156">
        <v>13</v>
      </c>
      <c r="B17" s="141"/>
    </row>
    <row r="18" spans="1:2" ht="15.6">
      <c r="A18" s="156">
        <v>14</v>
      </c>
      <c r="B18" s="141"/>
    </row>
    <row r="19" spans="1:2" ht="15.6">
      <c r="A19" s="156">
        <v>15</v>
      </c>
      <c r="B19" s="141"/>
    </row>
    <row r="20" spans="1:2" ht="15.6">
      <c r="A20" s="156">
        <v>16</v>
      </c>
      <c r="B20" s="141"/>
    </row>
    <row r="21" spans="1:2" ht="15.6">
      <c r="A21" s="156">
        <v>17</v>
      </c>
      <c r="B21" s="141"/>
    </row>
    <row r="22" spans="1:2" ht="15.6">
      <c r="A22" s="156">
        <v>18</v>
      </c>
      <c r="B22" s="141"/>
    </row>
    <row r="23" spans="1:2" ht="15.6">
      <c r="A23" s="156">
        <v>19</v>
      </c>
      <c r="B23" s="141"/>
    </row>
    <row r="24" spans="1:2" ht="15.6">
      <c r="A24" s="156">
        <v>20</v>
      </c>
      <c r="B24" s="141"/>
    </row>
    <row r="25" spans="1:2" ht="15.6">
      <c r="A25" s="156">
        <v>21</v>
      </c>
      <c r="B25" s="141"/>
    </row>
    <row r="26" spans="1:2" ht="15.6">
      <c r="A26" s="156">
        <v>22</v>
      </c>
      <c r="B26" s="141"/>
    </row>
    <row r="27" spans="1:2" ht="15.6">
      <c r="A27" s="156">
        <v>23</v>
      </c>
      <c r="B27" s="141"/>
    </row>
    <row r="28" spans="1:2" ht="15.6">
      <c r="A28" s="156">
        <v>24</v>
      </c>
      <c r="B28" s="141"/>
    </row>
    <row r="29" spans="1:2" ht="15.6">
      <c r="A29" s="156">
        <v>25</v>
      </c>
      <c r="B29" s="141"/>
    </row>
    <row r="30" spans="1:2" ht="15.6">
      <c r="A30" s="156">
        <v>26</v>
      </c>
      <c r="B30" s="141"/>
    </row>
    <row r="31" spans="1:2" ht="15.6">
      <c r="A31" s="156">
        <v>27</v>
      </c>
      <c r="B31" s="141"/>
    </row>
    <row r="32" spans="1:2" ht="15.6">
      <c r="A32" s="156">
        <v>28</v>
      </c>
      <c r="B32" s="141"/>
    </row>
    <row r="33" spans="1:2" ht="15.6">
      <c r="A33" s="156">
        <v>29</v>
      </c>
      <c r="B33" s="141"/>
    </row>
    <row r="34" spans="1:2" ht="15.6">
      <c r="A34" s="156">
        <v>30</v>
      </c>
      <c r="B34" s="141"/>
    </row>
    <row r="35" spans="1:2" ht="15.6">
      <c r="A35" s="156">
        <v>31</v>
      </c>
      <c r="B35" s="141"/>
    </row>
    <row r="36" spans="1:2" ht="15.6">
      <c r="A36" s="156">
        <v>32</v>
      </c>
      <c r="B36" s="141"/>
    </row>
    <row r="37" spans="1:2" ht="15.6">
      <c r="A37" s="156">
        <v>33</v>
      </c>
      <c r="B37" s="141"/>
    </row>
    <row r="38" spans="1:2" ht="15.6">
      <c r="A38" s="156">
        <v>34</v>
      </c>
      <c r="B38" s="141"/>
    </row>
    <row r="39" spans="1:2" ht="15.6">
      <c r="A39" s="156">
        <v>35</v>
      </c>
      <c r="B39" s="141"/>
    </row>
    <row r="40" spans="1:2" ht="15.6">
      <c r="A40" s="156">
        <v>36</v>
      </c>
      <c r="B40" s="141"/>
    </row>
    <row r="41" spans="1:2" ht="15.6">
      <c r="A41" s="156">
        <v>37</v>
      </c>
      <c r="B41" s="141"/>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4" bestFit="1" customWidth="1"/>
    <col min="3" max="3" width="36.5546875" style="9" customWidth="1"/>
    <col min="4" max="8" width="9.109375" customWidth="1"/>
  </cols>
  <sheetData>
    <row r="1" spans="1:3" s="1" customFormat="1" ht="28.8">
      <c r="A1" s="137" t="s">
        <v>90</v>
      </c>
      <c r="B1" s="333" t="s">
        <v>91</v>
      </c>
      <c r="C1" s="137" t="s">
        <v>589</v>
      </c>
    </row>
    <row r="2" spans="1:3" s="1" customFormat="1" ht="15" customHeight="1">
      <c r="A2" s="334">
        <v>1</v>
      </c>
      <c r="B2" s="335" t="s">
        <v>340</v>
      </c>
      <c r="C2" s="336" t="s">
        <v>590</v>
      </c>
    </row>
    <row r="3" spans="1:3" ht="15" customHeight="1">
      <c r="A3" s="334">
        <v>2</v>
      </c>
      <c r="B3" s="335" t="s">
        <v>339</v>
      </c>
      <c r="C3" s="336" t="s">
        <v>591</v>
      </c>
    </row>
    <row r="4" spans="1:3" ht="15" customHeight="1">
      <c r="A4" s="334">
        <v>3</v>
      </c>
      <c r="B4" s="335" t="s">
        <v>92</v>
      </c>
      <c r="C4" s="336" t="s">
        <v>592</v>
      </c>
    </row>
    <row r="5" spans="1:3" ht="15" customHeight="1">
      <c r="A5" s="334">
        <v>4</v>
      </c>
      <c r="B5" s="335" t="s">
        <v>593</v>
      </c>
      <c r="C5" s="337" t="s">
        <v>594</v>
      </c>
    </row>
    <row r="6" spans="1:3" ht="15" customHeight="1">
      <c r="A6" s="334">
        <v>5</v>
      </c>
      <c r="B6" s="335" t="s">
        <v>95</v>
      </c>
      <c r="C6" s="337" t="s">
        <v>595</v>
      </c>
    </row>
    <row r="7" spans="1:3" ht="15" customHeight="1">
      <c r="A7" s="334">
        <v>6</v>
      </c>
      <c r="B7" s="335" t="s">
        <v>341</v>
      </c>
      <c r="C7" s="336" t="s">
        <v>596</v>
      </c>
    </row>
    <row r="8" spans="1:3" ht="15" customHeight="1">
      <c r="A8" s="334">
        <v>7</v>
      </c>
      <c r="B8" s="335" t="s">
        <v>597</v>
      </c>
      <c r="C8" s="336" t="s">
        <v>598</v>
      </c>
    </row>
    <row r="9" spans="1:3" ht="15" customHeight="1">
      <c r="A9" s="334">
        <v>8</v>
      </c>
      <c r="B9" s="335" t="s">
        <v>94</v>
      </c>
      <c r="C9" s="337" t="s">
        <v>599</v>
      </c>
    </row>
    <row r="10" spans="1:3" ht="15" customHeight="1">
      <c r="A10" s="334">
        <v>9</v>
      </c>
      <c r="B10" s="335" t="s">
        <v>342</v>
      </c>
      <c r="C10" s="337" t="s">
        <v>600</v>
      </c>
    </row>
    <row r="11" spans="1:3" ht="15" customHeight="1">
      <c r="A11" s="334">
        <v>10</v>
      </c>
      <c r="B11" s="335" t="s">
        <v>601</v>
      </c>
      <c r="C11" s="337" t="s">
        <v>602</v>
      </c>
    </row>
    <row r="12" spans="1:3" ht="15" customHeight="1">
      <c r="A12" s="334">
        <v>11</v>
      </c>
      <c r="B12" s="335" t="s">
        <v>93</v>
      </c>
      <c r="C12" s="337" t="s">
        <v>603</v>
      </c>
    </row>
    <row r="13" spans="1:3" ht="15" customHeight="1">
      <c r="A13" s="334">
        <v>12</v>
      </c>
      <c r="B13" s="335" t="s">
        <v>343</v>
      </c>
      <c r="C13" s="336" t="s">
        <v>604</v>
      </c>
    </row>
    <row r="14" spans="1:3" ht="15" customHeight="1">
      <c r="A14" s="334">
        <v>13</v>
      </c>
      <c r="B14" s="335" t="s">
        <v>344</v>
      </c>
      <c r="C14" s="337" t="s">
        <v>605</v>
      </c>
    </row>
    <row r="15" spans="1:3" ht="15" customHeight="1">
      <c r="A15" s="334">
        <v>14</v>
      </c>
      <c r="B15" s="335" t="s">
        <v>345</v>
      </c>
      <c r="C15" s="336" t="s">
        <v>606</v>
      </c>
    </row>
    <row r="16" spans="1:3" ht="15" customHeight="1">
      <c r="A16" s="334">
        <v>15</v>
      </c>
      <c r="B16" s="335" t="s">
        <v>346</v>
      </c>
      <c r="C16" s="336" t="s">
        <v>607</v>
      </c>
    </row>
    <row r="17" spans="1:3" ht="15" customHeight="1">
      <c r="A17" s="334">
        <v>16</v>
      </c>
      <c r="B17" s="335" t="s">
        <v>347</v>
      </c>
      <c r="C17" s="336" t="s">
        <v>608</v>
      </c>
    </row>
    <row r="18" spans="1:3" ht="15" customHeight="1">
      <c r="A18" s="334">
        <v>17</v>
      </c>
      <c r="B18" s="335" t="s">
        <v>348</v>
      </c>
      <c r="C18" s="336" t="s">
        <v>609</v>
      </c>
    </row>
    <row r="19" spans="1:3" ht="15" customHeight="1">
      <c r="A19" s="334">
        <v>18</v>
      </c>
      <c r="B19" s="335" t="s">
        <v>349</v>
      </c>
      <c r="C19" s="336" t="s">
        <v>610</v>
      </c>
    </row>
    <row r="20" spans="1:3" ht="15" customHeight="1">
      <c r="A20" s="334">
        <v>19</v>
      </c>
      <c r="B20" s="335" t="s">
        <v>350</v>
      </c>
      <c r="C20" s="336" t="s">
        <v>611</v>
      </c>
    </row>
    <row r="21" spans="1:3" ht="15" customHeight="1">
      <c r="A21" s="334">
        <v>20</v>
      </c>
      <c r="B21" s="335" t="s">
        <v>351</v>
      </c>
      <c r="C21" s="336" t="s">
        <v>612</v>
      </c>
    </row>
    <row r="22" spans="1:3" ht="15" customHeight="1">
      <c r="A22" s="334">
        <v>21</v>
      </c>
      <c r="B22" s="335" t="s">
        <v>352</v>
      </c>
      <c r="C22" s="336" t="s">
        <v>613</v>
      </c>
    </row>
    <row r="23" spans="1:3" ht="15" customHeight="1">
      <c r="A23" s="334">
        <v>22</v>
      </c>
      <c r="B23" s="335" t="s">
        <v>353</v>
      </c>
      <c r="C23" s="336" t="s">
        <v>614</v>
      </c>
    </row>
    <row r="24" spans="1:3" ht="15" customHeight="1">
      <c r="A24" s="334">
        <v>23</v>
      </c>
      <c r="B24" s="335" t="s">
        <v>354</v>
      </c>
      <c r="C24" s="336" t="s">
        <v>615</v>
      </c>
    </row>
    <row r="25" spans="1:3" ht="15" customHeight="1">
      <c r="A25" s="334">
        <v>24</v>
      </c>
      <c r="B25" s="335" t="s">
        <v>355</v>
      </c>
      <c r="C25" s="336" t="s">
        <v>616</v>
      </c>
    </row>
    <row r="26" spans="1:3" ht="15" customHeight="1">
      <c r="A26" s="334">
        <v>25</v>
      </c>
      <c r="B26" s="335" t="s">
        <v>356</v>
      </c>
      <c r="C26" s="336" t="s">
        <v>617</v>
      </c>
    </row>
    <row r="27" spans="1:3" ht="15" customHeight="1">
      <c r="A27" s="334">
        <v>26</v>
      </c>
      <c r="B27" s="335" t="s">
        <v>89</v>
      </c>
      <c r="C27" s="335" t="s">
        <v>618</v>
      </c>
    </row>
    <row r="28" spans="1:3" ht="15" customHeight="1">
      <c r="A28" s="334">
        <v>27</v>
      </c>
      <c r="B28" s="335" t="s">
        <v>357</v>
      </c>
      <c r="C28" s="336" t="s">
        <v>619</v>
      </c>
    </row>
    <row r="29" spans="1:3" ht="15" customHeight="1">
      <c r="A29" s="334">
        <v>28</v>
      </c>
      <c r="B29" s="335" t="s">
        <v>358</v>
      </c>
      <c r="C29" s="336" t="s">
        <v>620</v>
      </c>
    </row>
    <row r="30" spans="1:3" ht="15" customHeight="1">
      <c r="A30" s="334">
        <v>29</v>
      </c>
      <c r="B30" s="335" t="s">
        <v>359</v>
      </c>
      <c r="C30" s="337" t="s">
        <v>621</v>
      </c>
    </row>
    <row r="31" spans="1:3" ht="15" customHeight="1">
      <c r="A31" s="334">
        <v>30</v>
      </c>
      <c r="B31" s="335" t="s">
        <v>360</v>
      </c>
      <c r="C31" s="336" t="s">
        <v>622</v>
      </c>
    </row>
    <row r="32" spans="1:3" ht="15" customHeight="1">
      <c r="A32" s="334">
        <v>31</v>
      </c>
      <c r="B32" s="335" t="s">
        <v>361</v>
      </c>
      <c r="C32" s="336" t="s">
        <v>623</v>
      </c>
    </row>
    <row r="33" spans="1:3" ht="15" customHeight="1">
      <c r="A33" s="334">
        <v>32</v>
      </c>
      <c r="B33" s="335" t="s">
        <v>362</v>
      </c>
      <c r="C33" s="335" t="s">
        <v>618</v>
      </c>
    </row>
    <row r="34" spans="1:3" ht="15" customHeight="1">
      <c r="A34" s="334">
        <v>33</v>
      </c>
      <c r="B34" s="335" t="s">
        <v>363</v>
      </c>
      <c r="C34" s="336" t="s">
        <v>624</v>
      </c>
    </row>
    <row r="35" spans="1:3" ht="15" customHeight="1">
      <c r="A35" s="334">
        <v>34</v>
      </c>
      <c r="B35" s="335" t="s">
        <v>364</v>
      </c>
      <c r="C35" s="336" t="s">
        <v>625</v>
      </c>
    </row>
    <row r="36" spans="1:3" ht="15" customHeight="1">
      <c r="A36" s="334">
        <v>35</v>
      </c>
      <c r="B36" s="335" t="s">
        <v>365</v>
      </c>
      <c r="C36" s="336" t="s">
        <v>626</v>
      </c>
    </row>
    <row r="37" spans="1:3" ht="15" customHeight="1">
      <c r="A37" s="334">
        <v>36</v>
      </c>
      <c r="B37" s="338" t="s">
        <v>366</v>
      </c>
      <c r="C37" s="337" t="s">
        <v>627</v>
      </c>
    </row>
    <row r="38" spans="1:3" ht="15" customHeight="1">
      <c r="A38" s="339">
        <v>37</v>
      </c>
      <c r="B38" s="338" t="s">
        <v>628</v>
      </c>
      <c r="C38" s="336" t="s">
        <v>629</v>
      </c>
    </row>
    <row r="39" spans="1:3" ht="15" customHeight="1">
      <c r="A39" s="339">
        <v>38</v>
      </c>
      <c r="B39" s="338" t="s">
        <v>630</v>
      </c>
      <c r="C39" s="336" t="s">
        <v>631</v>
      </c>
    </row>
    <row r="40" spans="1:3" ht="15" customHeight="1">
      <c r="A40" s="339">
        <v>39</v>
      </c>
      <c r="B40" s="338" t="s">
        <v>632</v>
      </c>
      <c r="C40" s="336" t="s">
        <v>633</v>
      </c>
    </row>
    <row r="41" spans="1:3" ht="15" customHeight="1">
      <c r="A41" s="339">
        <v>40</v>
      </c>
      <c r="B41" s="338" t="s">
        <v>634</v>
      </c>
      <c r="C41" s="336" t="s">
        <v>635</v>
      </c>
    </row>
    <row r="42" spans="1:3" ht="15" customHeight="1">
      <c r="A42" s="339">
        <v>41</v>
      </c>
      <c r="B42" s="338" t="s">
        <v>636</v>
      </c>
      <c r="C42" s="336" t="s">
        <v>637</v>
      </c>
    </row>
    <row r="43" spans="1:3" ht="15" customHeight="1">
      <c r="A43" s="339">
        <v>42</v>
      </c>
      <c r="B43" s="338" t="s">
        <v>638</v>
      </c>
      <c r="C43" s="336" t="s">
        <v>639</v>
      </c>
    </row>
    <row r="44" spans="1:3" ht="15" customHeight="1">
      <c r="A44" s="339">
        <v>43</v>
      </c>
      <c r="B44" s="338" t="s">
        <v>640</v>
      </c>
      <c r="C44" s="336" t="s">
        <v>641</v>
      </c>
    </row>
    <row r="45" spans="1:3" ht="15" customHeight="1">
      <c r="A45" s="339">
        <v>44</v>
      </c>
      <c r="B45" s="338" t="s">
        <v>642</v>
      </c>
      <c r="C45" s="336" t="s">
        <v>643</v>
      </c>
    </row>
    <row r="46" spans="1:3" ht="15" customHeight="1">
      <c r="A46" s="339">
        <v>45</v>
      </c>
      <c r="B46" s="338" t="s">
        <v>644</v>
      </c>
      <c r="C46" s="336" t="s">
        <v>645</v>
      </c>
    </row>
    <row r="47" spans="1:3" ht="15" customHeight="1">
      <c r="A47" s="339">
        <v>46</v>
      </c>
      <c r="B47" s="338" t="s">
        <v>646</v>
      </c>
      <c r="C47" s="336" t="s">
        <v>647</v>
      </c>
    </row>
    <row r="48" spans="1:3" ht="15" customHeight="1">
      <c r="A48" s="339">
        <v>47</v>
      </c>
      <c r="B48" s="338" t="s">
        <v>648</v>
      </c>
      <c r="C48" s="336" t="s">
        <v>649</v>
      </c>
    </row>
    <row r="49" spans="1:11" ht="15" customHeight="1">
      <c r="A49" s="339">
        <v>48</v>
      </c>
      <c r="B49" s="338" t="s">
        <v>650</v>
      </c>
      <c r="C49" s="336" t="s">
        <v>651</v>
      </c>
    </row>
    <row r="50" spans="1:11" ht="15" customHeight="1">
      <c r="A50" s="339">
        <v>49</v>
      </c>
      <c r="B50" s="338" t="s">
        <v>652</v>
      </c>
      <c r="C50" s="336" t="s">
        <v>653</v>
      </c>
    </row>
    <row r="51" spans="1:11" ht="15" customHeight="1">
      <c r="A51" s="339">
        <v>50</v>
      </c>
      <c r="B51" s="338" t="s">
        <v>654</v>
      </c>
      <c r="C51" s="336" t="s">
        <v>655</v>
      </c>
    </row>
    <row r="52" spans="1:11" ht="15" customHeight="1">
      <c r="A52" s="339">
        <v>51</v>
      </c>
      <c r="B52" s="338" t="s">
        <v>656</v>
      </c>
      <c r="C52" s="336" t="s">
        <v>657</v>
      </c>
    </row>
    <row r="53" spans="1:11" ht="15" customHeight="1">
      <c r="A53" s="339">
        <v>52</v>
      </c>
      <c r="B53" s="338" t="s">
        <v>658</v>
      </c>
      <c r="C53" s="336" t="s">
        <v>659</v>
      </c>
    </row>
    <row r="54" spans="1:11" ht="15" customHeight="1">
      <c r="A54" s="339">
        <v>53</v>
      </c>
      <c r="B54" s="40" t="s">
        <v>660</v>
      </c>
      <c r="C54" s="336" t="s">
        <v>661</v>
      </c>
    </row>
    <row r="55" spans="1:11" ht="15" customHeight="1">
      <c r="A55" s="339">
        <v>54</v>
      </c>
      <c r="B55" s="340" t="s">
        <v>1063</v>
      </c>
      <c r="C55" s="341"/>
      <c r="E55" s="603" t="s">
        <v>331</v>
      </c>
      <c r="F55" s="603"/>
      <c r="G55" s="603"/>
      <c r="H55" s="603"/>
      <c r="I55" s="603"/>
      <c r="J55" s="603"/>
      <c r="K55" s="603"/>
    </row>
    <row r="56" spans="1:11" ht="15" customHeight="1">
      <c r="A56" s="339">
        <v>55</v>
      </c>
      <c r="B56" s="340" t="s">
        <v>1062</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2"/>
  <sheetViews>
    <sheetView workbookViewId="0">
      <selection activeCell="G19" sqref="G19"/>
    </sheetView>
  </sheetViews>
  <sheetFormatPr defaultRowHeight="14.4"/>
  <cols>
    <col min="3" max="3" width="9.5546875" style="2" bestFit="1" customWidth="1"/>
  </cols>
  <sheetData>
    <row r="1" spans="1:4" s="35" customFormat="1">
      <c r="A1" s="604" t="s">
        <v>60</v>
      </c>
      <c r="B1" s="605"/>
      <c r="C1" s="606"/>
    </row>
    <row r="2" spans="1:4" s="35" customFormat="1">
      <c r="A2" s="36" t="s">
        <v>2</v>
      </c>
      <c r="B2" s="36" t="s">
        <v>59</v>
      </c>
      <c r="C2" s="36" t="s">
        <v>35</v>
      </c>
    </row>
    <row r="3" spans="1:4" s="35" customFormat="1">
      <c r="A3" s="412">
        <v>2020</v>
      </c>
      <c r="B3" s="3">
        <v>1</v>
      </c>
      <c r="C3" s="418">
        <v>4.8246000000000002</v>
      </c>
    </row>
    <row r="4" spans="1:4" s="35" customFormat="1">
      <c r="A4" s="412">
        <v>2019</v>
      </c>
      <c r="B4" s="3">
        <v>1</v>
      </c>
      <c r="C4" s="418">
        <v>4.7451999999999996</v>
      </c>
    </row>
    <row r="5" spans="1:4" s="35" customFormat="1">
      <c r="A5" s="412">
        <v>2018</v>
      </c>
      <c r="B5" s="3">
        <v>1</v>
      </c>
      <c r="C5" s="418">
        <v>4.6535000000000002</v>
      </c>
    </row>
    <row r="6" spans="1:4" s="35" customFormat="1">
      <c r="A6" s="412">
        <v>2017</v>
      </c>
      <c r="B6" s="3">
        <v>1</v>
      </c>
      <c r="C6" s="418">
        <v>4.5681000000000003</v>
      </c>
    </row>
    <row r="7" spans="1:4">
      <c r="A7" s="3">
        <v>2016</v>
      </c>
      <c r="B7" s="3">
        <v>1</v>
      </c>
      <c r="C7" s="15">
        <v>4.4908000000000001</v>
      </c>
    </row>
    <row r="8" spans="1:4">
      <c r="A8" s="3">
        <v>2015</v>
      </c>
      <c r="B8" s="3">
        <v>1</v>
      </c>
      <c r="C8" s="15">
        <v>4.4450000000000003</v>
      </c>
    </row>
    <row r="9" spans="1:4">
      <c r="A9" s="3">
        <v>2014</v>
      </c>
      <c r="B9" s="3">
        <v>1</v>
      </c>
      <c r="C9" s="15">
        <v>4.4446000000000003</v>
      </c>
      <c r="D9" s="2"/>
    </row>
    <row r="10" spans="1:4">
      <c r="A10" s="3">
        <v>2013</v>
      </c>
      <c r="B10" s="3">
        <v>1</v>
      </c>
      <c r="C10" s="15">
        <v>4.4189999999999996</v>
      </c>
      <c r="D10" s="2"/>
    </row>
    <row r="11" spans="1:4">
      <c r="A11" s="3">
        <v>2012</v>
      </c>
      <c r="B11" s="3">
        <v>1</v>
      </c>
      <c r="C11" s="15">
        <v>4.4560000000000004</v>
      </c>
    </row>
    <row r="12" spans="1:4">
      <c r="A12" s="3">
        <v>2011</v>
      </c>
      <c r="B12" s="3">
        <v>1</v>
      </c>
      <c r="C12" s="15">
        <v>4.2378999999999998</v>
      </c>
    </row>
    <row r="13" spans="1:4">
      <c r="A13" s="3">
        <v>2010</v>
      </c>
      <c r="B13" s="3">
        <v>1</v>
      </c>
      <c r="C13" s="15">
        <v>4.2099000000000002</v>
      </c>
    </row>
    <row r="14" spans="1:4">
      <c r="A14" s="3">
        <v>2009</v>
      </c>
      <c r="B14" s="3">
        <v>1</v>
      </c>
      <c r="C14" s="15">
        <v>4.1307</v>
      </c>
    </row>
    <row r="15" spans="1:4">
      <c r="A15" s="3">
        <v>2008</v>
      </c>
      <c r="B15" s="3">
        <v>1</v>
      </c>
      <c r="C15" s="15">
        <v>3.6827000000000001</v>
      </c>
    </row>
    <row r="16" spans="1:4">
      <c r="A16" s="3">
        <v>2007</v>
      </c>
      <c r="B16" s="3">
        <v>1</v>
      </c>
      <c r="C16" s="15">
        <v>3.3372999999999999</v>
      </c>
    </row>
    <row r="17" spans="1:3">
      <c r="A17" s="3">
        <v>2006</v>
      </c>
      <c r="B17" s="3">
        <v>1</v>
      </c>
      <c r="C17" s="15">
        <v>3.5245000000000002</v>
      </c>
    </row>
    <row r="18" spans="1:3">
      <c r="A18" s="3">
        <v>2005</v>
      </c>
      <c r="B18" s="3">
        <v>1</v>
      </c>
      <c r="C18" s="15">
        <v>3.6234000000000002</v>
      </c>
    </row>
    <row r="19" spans="1:3">
      <c r="A19" s="3">
        <v>2004</v>
      </c>
      <c r="B19" s="3">
        <v>1</v>
      </c>
      <c r="C19" s="15">
        <v>4.0532000000000004</v>
      </c>
    </row>
    <row r="20" spans="1:3">
      <c r="A20" s="3">
        <v>2003</v>
      </c>
      <c r="B20" s="3">
        <v>1</v>
      </c>
      <c r="C20" s="15">
        <v>3.7555000000000001</v>
      </c>
    </row>
    <row r="21" spans="1:3">
      <c r="A21" s="3">
        <v>2002</v>
      </c>
      <c r="B21" s="3">
        <v>1</v>
      </c>
      <c r="C21" s="15">
        <v>3.1255000000000002</v>
      </c>
    </row>
    <row r="22" spans="1:3">
      <c r="A22" s="3">
        <v>2001</v>
      </c>
      <c r="B22" s="3">
        <v>1</v>
      </c>
      <c r="C22" s="15">
        <v>2.6027</v>
      </c>
    </row>
    <row r="23" spans="1:3">
      <c r="A23" s="3">
        <v>2000</v>
      </c>
      <c r="B23" s="3">
        <v>1</v>
      </c>
      <c r="C23" s="15">
        <v>1.9956</v>
      </c>
    </row>
    <row r="24" spans="1:3">
      <c r="A24" s="3">
        <v>1999</v>
      </c>
      <c r="B24" s="3">
        <v>1</v>
      </c>
      <c r="C24" s="15">
        <v>1.6295999999999999</v>
      </c>
    </row>
    <row r="25" spans="1:3">
      <c r="A25" s="14">
        <v>1998</v>
      </c>
      <c r="B25" s="14">
        <v>1</v>
      </c>
      <c r="C25" s="418">
        <v>0.99892499999999995</v>
      </c>
    </row>
    <row r="26" spans="1:3">
      <c r="A26" s="14">
        <v>1997</v>
      </c>
      <c r="B26" s="14">
        <v>1</v>
      </c>
      <c r="C26" s="15">
        <v>0.80909200000000003</v>
      </c>
    </row>
    <row r="27" spans="1:3">
      <c r="A27" s="14">
        <v>1996</v>
      </c>
      <c r="B27" s="14">
        <v>1</v>
      </c>
      <c r="C27" s="15">
        <v>0.38629000000000002</v>
      </c>
    </row>
    <row r="28" spans="1:3">
      <c r="A28" s="14">
        <v>1995</v>
      </c>
      <c r="B28" s="14">
        <v>1</v>
      </c>
      <c r="C28" s="15">
        <v>0.26295099999999999</v>
      </c>
    </row>
    <row r="29" spans="1:3">
      <c r="A29" s="14">
        <v>1994</v>
      </c>
      <c r="B29" s="14">
        <v>1</v>
      </c>
      <c r="C29" s="15">
        <v>0.196714</v>
      </c>
    </row>
    <row r="30" spans="1:3">
      <c r="A30" s="14">
        <v>1993</v>
      </c>
      <c r="B30" s="14">
        <v>1</v>
      </c>
      <c r="C30" s="15">
        <v>8.8459999999999997E-2</v>
      </c>
    </row>
    <row r="31" spans="1:3">
      <c r="A31" s="14">
        <v>1992</v>
      </c>
      <c r="B31" s="14">
        <v>1</v>
      </c>
      <c r="C31" s="15">
        <v>0.04</v>
      </c>
    </row>
    <row r="32" spans="1:3">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667</v>
      </c>
      <c r="B5" s="530"/>
      <c r="C5" s="530"/>
      <c r="D5" s="530"/>
      <c r="E5" s="530"/>
      <c r="F5" s="530"/>
      <c r="G5" s="530"/>
      <c r="H5" s="530"/>
      <c r="I5" s="530"/>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66"/>
      <c r="H9" s="67"/>
      <c r="I9" s="148">
        <f>SUMIF(I10:I1010,"&gt;0")</f>
        <v>600</v>
      </c>
      <c r="J9" s="148">
        <f t="shared" ref="J9:N9" si="0">SUMIF(J10:J108,"&gt;0")</f>
        <v>600</v>
      </c>
      <c r="K9" s="4">
        <f t="shared" si="0"/>
        <v>2</v>
      </c>
      <c r="L9" s="4">
        <f t="shared" si="0"/>
        <v>2</v>
      </c>
      <c r="M9" s="4">
        <f t="shared" si="0"/>
        <v>150</v>
      </c>
      <c r="N9" s="4">
        <f t="shared" si="0"/>
        <v>150</v>
      </c>
      <c r="O9" s="298"/>
    </row>
    <row r="10" spans="1:16" ht="31.2">
      <c r="A10" s="37">
        <v>1</v>
      </c>
      <c r="B10" s="7" t="s">
        <v>567</v>
      </c>
      <c r="C10" s="7" t="s">
        <v>553</v>
      </c>
      <c r="D10" s="7" t="s">
        <v>374</v>
      </c>
      <c r="E10" s="5" t="s">
        <v>554</v>
      </c>
      <c r="F10" s="215">
        <v>2017</v>
      </c>
      <c r="G10" s="215">
        <v>100</v>
      </c>
      <c r="H10" s="215"/>
      <c r="I10" s="16">
        <f t="shared" ref="I10:I41" si="1">IF(OR($B10="",$C10="",$D10="",$E10="",$F10&lt;an_initial,$F10&gt;an_final,$O10=FALSE),"",IF($H10="",CS_STR_A*$G10/P10,CS_STR_A*$H10))</f>
        <v>200</v>
      </c>
      <c r="J10" s="16">
        <f t="shared" ref="J10:J41" si="2">IF(OR($B10="",$C10="",$D10="",$E10="",$F10="",$F10&gt;an_final,$O10=FALSE),"",IF($H10="",CS_STR_A*$G10/P10,CS_STR_A*$H10))</f>
        <v>200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50</v>
      </c>
      <c r="N10" s="58">
        <f t="shared" ref="N10:N41" si="6">IF(OR($B10="",$C10="",$D10="",$E10="",$F10="",$F10&lt;an_initial,$F10&gt;an_final,$O10=FALSE),"",IF($H10="",$G10/P10,$H10))</f>
        <v>50</v>
      </c>
      <c r="O10" s="349" t="b">
        <f t="shared" ref="O10:O73" si="7">IF(nume_candidat="",FALSE,ISNUMBER(SEARCH(nume_candidat,$B10)))</f>
        <v>1</v>
      </c>
      <c r="P10" s="350">
        <f t="shared" ref="P10:P41" si="8">LEN(B10)-LEN(SUBSTITUTE(B10,",",""))+1</f>
        <v>2</v>
      </c>
    </row>
    <row r="11" spans="1:16">
      <c r="A11" s="37">
        <v>2</v>
      </c>
      <c r="B11" s="7" t="s">
        <v>552</v>
      </c>
      <c r="C11" s="7" t="s">
        <v>553</v>
      </c>
      <c r="D11" s="7" t="s">
        <v>383</v>
      </c>
      <c r="E11" s="5" t="s">
        <v>554</v>
      </c>
      <c r="F11" s="215">
        <v>2017</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2">
      <c r="A12" s="37">
        <v>3</v>
      </c>
      <c r="B12" s="6" t="s">
        <v>566</v>
      </c>
      <c r="C12" s="7" t="s">
        <v>553</v>
      </c>
      <c r="D12" s="7" t="s">
        <v>377</v>
      </c>
      <c r="E12" s="5" t="s">
        <v>554</v>
      </c>
      <c r="F12" s="215">
        <v>2017</v>
      </c>
      <c r="G12" s="215">
        <v>100</v>
      </c>
      <c r="H12" s="215"/>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I9" sqref="I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0" t="s">
        <v>802</v>
      </c>
      <c r="B4" s="530"/>
      <c r="C4" s="530"/>
      <c r="D4" s="530"/>
      <c r="E4" s="530"/>
      <c r="F4" s="530"/>
      <c r="G4" s="530"/>
      <c r="H4" s="530"/>
      <c r="I4" s="530"/>
      <c r="J4" s="226"/>
      <c r="K4" s="226"/>
      <c r="L4" s="226"/>
      <c r="M4" s="226"/>
      <c r="N4" s="64"/>
      <c r="O4" s="291"/>
    </row>
    <row r="5" spans="1:16">
      <c r="A5" s="530" t="s">
        <v>668</v>
      </c>
      <c r="B5" s="530"/>
      <c r="C5" s="530"/>
      <c r="D5" s="530"/>
      <c r="E5" s="530"/>
      <c r="F5" s="530"/>
      <c r="G5" s="530"/>
      <c r="H5" s="530"/>
      <c r="I5" s="530"/>
      <c r="J5" s="226"/>
      <c r="K5" s="226"/>
      <c r="L5" s="226"/>
      <c r="M5" s="226"/>
      <c r="N5" s="64"/>
    </row>
    <row r="6" spans="1:16" ht="13.5" customHeight="1">
      <c r="E6" s="64"/>
      <c r="F6" s="64"/>
      <c r="H6" s="64"/>
      <c r="I6" s="301"/>
      <c r="J6" s="347" t="str">
        <f>CONCATENATE(functie," ",nume_candidat)</f>
        <v>Asistent Popescu Ion</v>
      </c>
      <c r="N6" s="64"/>
    </row>
    <row r="7" spans="1:16" ht="18.75" customHeight="1">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c r="A9" s="88"/>
      <c r="B9" s="65"/>
      <c r="C9" s="65"/>
      <c r="D9" s="65"/>
      <c r="E9" s="66"/>
      <c r="F9" s="30"/>
      <c r="G9" s="74"/>
      <c r="H9" s="67"/>
      <c r="I9" s="148">
        <f>SUMIF(I10:I1010,"&gt;0")</f>
        <v>310</v>
      </c>
      <c r="J9" s="148">
        <f t="shared" ref="J9:N9" si="0">SUMIF(J10:J108,"&gt;0")</f>
        <v>310</v>
      </c>
      <c r="K9" s="4">
        <f t="shared" si="0"/>
        <v>2</v>
      </c>
      <c r="L9" s="4">
        <f t="shared" si="0"/>
        <v>2</v>
      </c>
      <c r="M9" s="4">
        <f t="shared" si="0"/>
        <v>155</v>
      </c>
      <c r="N9" s="4">
        <f t="shared" si="0"/>
        <v>155</v>
      </c>
      <c r="O9" s="298"/>
    </row>
    <row r="10" spans="1:16">
      <c r="A10" s="37">
        <v>1</v>
      </c>
      <c r="B10" s="7" t="s">
        <v>567</v>
      </c>
      <c r="C10" s="7" t="s">
        <v>553</v>
      </c>
      <c r="D10" s="7" t="s">
        <v>391</v>
      </c>
      <c r="E10" s="5" t="s">
        <v>554</v>
      </c>
      <c r="F10" s="220">
        <v>2016</v>
      </c>
      <c r="G10" s="220">
        <v>100</v>
      </c>
      <c r="H10" s="220">
        <v>55</v>
      </c>
      <c r="I10" s="16">
        <f t="shared" ref="I10:I41" si="1">IF(OR($B10="",$C10="",$D10="",$E10="",$F10&lt;an_initial,$F10&gt;an_final,$O10=FALSE),"",IF($H10="",CS_STR_B*$G10/P10,CS_STR_B*$H10))</f>
        <v>110</v>
      </c>
      <c r="J10" s="16">
        <f t="shared" ref="J10:J41" si="2">IF(OR($B10="",$C10="",$D10="",$E10="",$F10="",$F10&gt;an_final,$O10=FALSE),"",IF($H10="",CS_STR_B*$G10/P10,CS_STR_B*$H10))</f>
        <v>110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55</v>
      </c>
      <c r="N10" s="58">
        <f t="shared" ref="N10:N41" si="6">IF(OR($B10="",$C10="",$D10="",$E10="",$F10="",$F10&lt;an_initial,$F10&gt;an_final,$O10=FALSE),"",IF($H10="",$G10/P10,$H10))</f>
        <v>55</v>
      </c>
      <c r="O10" s="349" t="b">
        <f t="shared" ref="O10:O73" si="7">IF(nume_candidat="",FALSE,ISNUMBER(SEARCH(nume_candidat,$B10)))</f>
        <v>1</v>
      </c>
      <c r="P10" s="350">
        <f t="shared" ref="P10:P41" si="8">LEN(B10)-LEN(SUBSTITUTE(B10,",",""))+1</f>
        <v>2</v>
      </c>
    </row>
    <row r="11" spans="1:16">
      <c r="A11" s="37">
        <v>2</v>
      </c>
      <c r="B11" s="7" t="s">
        <v>552</v>
      </c>
      <c r="C11" s="7" t="s">
        <v>553</v>
      </c>
      <c r="D11" s="7" t="s">
        <v>393</v>
      </c>
      <c r="E11" s="5" t="s">
        <v>554</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392</v>
      </c>
      <c r="E12" s="5" t="s">
        <v>554</v>
      </c>
      <c r="F12" s="220">
        <v>2016</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2020-12-10T14:06:33Z</dcterms:modified>
  <cp:category/>
</cp:coreProperties>
</file>