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dmin\Downloads\"/>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2908" windowHeight="9324"/>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Y96" i="14" s="1"/>
  <c r="E96" i="14"/>
  <c r="Q96" i="14"/>
  <c r="E97" i="14"/>
  <c r="N52" i="14"/>
  <c r="B52" i="14"/>
  <c r="M96" i="14" l="1"/>
  <c r="H7" i="14"/>
  <c r="AC88"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AC6" i="18" l="1"/>
  <c r="AC9" i="18"/>
  <c r="AC8" i="18"/>
  <c r="AC5" i="18"/>
  <c r="AC86" i="18"/>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C36" i="18" s="1"/>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13" i="14"/>
  <c r="AG36" i="18" s="1"/>
  <c r="BM503" i="14"/>
  <c r="T26" i="18" s="1"/>
  <c r="U26" i="18"/>
  <c r="BI513" i="14"/>
  <c r="P36" i="18" s="1"/>
  <c r="S36" i="18"/>
  <c r="BM513" i="14"/>
  <c r="T36" i="18" s="1"/>
  <c r="U36" i="18"/>
  <c r="BI503" i="14"/>
  <c r="P26" i="18" s="1"/>
  <c r="S26" i="18"/>
  <c r="BM502" i="14"/>
  <c r="T25" i="18" s="1"/>
  <c r="U25" i="18"/>
  <c r="BI502" i="14"/>
  <c r="P25" i="18" s="1"/>
  <c r="S25" i="18"/>
  <c r="BT502" i="14"/>
  <c r="AG25" i="18" s="1"/>
  <c r="BI511" i="14"/>
  <c r="P34" i="18" s="1"/>
  <c r="S34" i="18"/>
  <c r="BI501" i="14"/>
  <c r="P24" i="18" s="1"/>
  <c r="S24" i="18"/>
  <c r="BM511" i="14"/>
  <c r="T34" i="18" s="1"/>
  <c r="U3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BM495" i="14"/>
  <c r="T18" i="18" s="1"/>
  <c r="U18" i="18"/>
  <c r="D18" i="18"/>
  <c r="BT495" i="14"/>
  <c r="AG18" i="18" s="1"/>
  <c r="D17" i="18"/>
  <c r="BT494" i="14"/>
  <c r="AG17" i="18" s="1"/>
  <c r="BI494" i="14"/>
  <c r="P17" i="18" s="1"/>
  <c r="S17" i="18"/>
  <c r="BR484" i="14"/>
  <c r="Y7" i="18" s="1"/>
  <c r="D7" i="18"/>
  <c r="BT484" i="14"/>
  <c r="AG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<sst xmlns="http://schemas.openxmlformats.org/spreadsheetml/2006/main" count="532" uniqueCount="317">
  <si>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</si>
  <si>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</si>
  <si>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</si>
  <si>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</si>
  <si>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</si>
  <si>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</si>
  <si>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</si>
  <si>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</si>
  <si>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</si>
  <si>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</si>
  <si>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</si>
  <si>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</si>
  <si>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</si>
  <si>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</si>
  <si>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</si>
  <si>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</si>
  <si>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</si>
  <si>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</si>
  <si>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</si>
  <si>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</si>
  <si>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</si>
  <si>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</si>
  <si>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</si>
  <si>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</si>
  <si>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</si>
  <si>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</si>
  <si>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</si>
  <si>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</si>
  <si>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</si>
  <si>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</si>
  <si>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</si>
  <si>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</si>
  <si>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</si>
  <si>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</si>
  <si>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</si>
  <si>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</si>
  <si>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</si>
  <si>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</si>
  <si>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</si>
  <si>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</si>
  <si>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</si>
  <si>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</si>
  <si>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</si>
  <si>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</si>
  <si>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</si>
  <si>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</si>
  <si>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</si>
  <si>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</si>
  <si>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</si>
  <si>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</si>
  <si>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</si>
  <si>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</si>
  <si>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</si>
  <si>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</si>
  <si>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</si>
  <si>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</si>
  <si>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</si>
  <si>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</si>
  <si>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</si>
  <si>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</si>
  <si>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</si>
  <si>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</si>
  <si>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</si>
  <si>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</si>
  <si>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</si>
  <si>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</si>
  <si>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</si>
  <si>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</si>
  <si>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</si>
  <si>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</si>
  <si>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</si>
  <si>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</si>
  <si>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</si>
  <si>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</si>
  <si>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</si>
  <si>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</si>
  <si>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</si>
  <si>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</si>
  <si>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</si>
  <si>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</si>
  <si>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</si>
  <si>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</si>
  <si>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</si>
  <si>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</si>
  <si>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</si>
  <si>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</si>
  <si>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</si>
  <si>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</si>
  <si>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</si>
  <si>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</si>
  <si>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</si>
  <si>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</si>
  <si>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</si>
  <si>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</si>
  <si>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</si>
  <si>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</si>
  <si>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</si>
  <si>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</si>
  <si>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</si>
  <si>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</si>
  <si>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</si>
  <si>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</si>
  <si>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</si>
  <si>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</si>
  <si>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</si>
  <si>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</si>
  <si>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</si>
  <si>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</si>
  <si>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</si>
  <si>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</si>
  <si>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</si>
  <si>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</si>
  <si>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</si>
  <si>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</si>
  <si>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</si>
  <si>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</si>
  <si>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</si>
  <si>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</si>
  <si>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</si>
  <si>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</si>
  <si>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</si>
  <si>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</si>
  <si>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</si>
  <si>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</si>
  <si>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</si>
  <si>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</si>
  <si>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</si>
  <si>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</si>
  <si>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</si>
  <si>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</si>
  <si>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</si>
  <si>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</si>
  <si>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</si>
  <si>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</si>
  <si>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</si>
  <si>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</si>
  <si>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</si>
  <si>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</si>
  <si>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</si>
  <si>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</si>
  <si>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</si>
  <si>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</si>
  <si>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</si>
  <si>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</si>
  <si>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</si>
  <si>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</si>
  <si>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</si>
  <si>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</si>
  <si>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</si>
  <si>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</si>
  <si>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</si>
  <si>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</si>
  <si>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</si>
  <si>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</si>
  <si>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</si>
  <si>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</si>
  <si>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</si>
  <si>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</si>
  <si>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</si>
  <si>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</si>
  <si>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</si>
  <si>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</si>
  <si>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</si>
  <si>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</si>
  <si>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</si>
  <si>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</si>
  <si>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</si>
  <si>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</si>
  <si>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</si>
  <si>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</si>
  <si>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</si>
  <si>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</si>
  <si>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</si>
  <si>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</si>
  <si>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</si>
  <si>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</si>
  <si>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</si>
  <si>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</si>
  <si>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</si>
  <si>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</si>
  <si>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</si>
  <si>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</si>
  <si>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</si>
  <si>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</si>
  <si>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</si>
  <si>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</si>
  <si>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</si>
  <si>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</si>
  <si>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</si>
  <si>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</si>
  <si>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</si>
  <si>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</si>
  <si>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</si>
  <si>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</si>
  <si>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</si>
  <si>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</si>
  <si>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</si>
  <si>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</si>
  <si>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</si>
  <si>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</si>
  <si>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</si>
  <si>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</si>
  <si>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</si>
  <si>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</si>
  <si>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</si>
  <si>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</si>
  <si>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</si>
  <si>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</si>
  <si>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</si>
  <si>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</si>
  <si>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</si>
  <si>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</si>
  <si>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</si>
  <si>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</si>
  <si>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</si>
  <si>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</si>
  <si>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</si>
  <si>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</si>
  <si>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</si>
  <si>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</si>
  <si>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</si>
  <si>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</si>
  <si>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</si>
  <si>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</si>
  <si>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</si>
  <si>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</si>
  <si>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</si>
  <si>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</si>
  <si>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</si>
  <si>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</si>
  <si>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</si>
  <si>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</si>
  <si>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</si>
  <si>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</si>
  <si>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</si>
  <si>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</si>
  <si>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</si>
  <si>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</si>
  <si>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</si>
  <si>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</si>
  <si>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</si>
  <si>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</si>
  <si>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</si>
  <si>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</si>
  <si>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</si>
  <si>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</si>
  <si>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</si>
  <si>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</si>
  <si>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</si>
  <si>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</si>
  <si>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</si>
  <si>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</si>
  <si>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</si>
  <si>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</si>
  <si>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</si>
  <si>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</si>
  <si>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</si>
  <si>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</si>
  <si>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</si>
  <si>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</si>
  <si>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</si>
  <si>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</si>
  <si>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</si>
  <si>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</si>
  <si>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</si>
  <si>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</si>
  <si>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</si>
  <si>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</si>
  <si>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</si>
  <si>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</si>
  <si>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</si>
  <si>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</si>
  <si>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</si>
  <si>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</si>
  <si>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</si>
  <si>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</si>
  <si>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</si>
  <si>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</si>
  <si>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Materiale și Tehnologii Avansate pentru Industria Autovehiculelor</t>
  </si>
  <si>
    <t>Stiinte Ingineresti</t>
  </si>
  <si>
    <t>Inginerie mecanica, mecatronica, inginerie industriala si management</t>
  </si>
  <si>
    <t>Ingineria Materialelor</t>
  </si>
  <si>
    <t>Conf.dr.ing. Ovidiu Gelu TIRIAN</t>
  </si>
  <si>
    <t>Facultatea de Inginerie Hunedoara</t>
  </si>
  <si>
    <t>Tehnologii moderne de elaborare a materialelor metalice în industria autovehiculelor</t>
  </si>
  <si>
    <t>Analiza experimentală a tensiunilor și deformațiilor</t>
  </si>
  <si>
    <t>DA</t>
  </si>
  <si>
    <t>Procedee avansate de turnare a materialelor metalice</t>
  </si>
  <si>
    <t>Disciplină opțională 1</t>
  </si>
  <si>
    <t>Practică profesionala 1</t>
  </si>
  <si>
    <t>Proiectarea asistată și simularea proceselor de prelucrare prin deformare plastică</t>
  </si>
  <si>
    <t>Proiectarea și caracterizarea materialelor compozite</t>
  </si>
  <si>
    <t>Aplicații CAD-CAM-CAE</t>
  </si>
  <si>
    <t>Disciplină opțională 2</t>
  </si>
  <si>
    <t>Etică și integritate academică</t>
  </si>
  <si>
    <t>Practica profesionala 2</t>
  </si>
  <si>
    <t>Expertize tehnice și legislație în industria autovehiculelor</t>
  </si>
  <si>
    <t>Tehnologii avansate de procesare a materialelor metalice în industria autovehiculelor</t>
  </si>
  <si>
    <t>DCA</t>
  </si>
  <si>
    <t>Calitate, mediu și reciclarea componentelor autovehiculelor</t>
  </si>
  <si>
    <t>Disciplină opțională 3</t>
  </si>
  <si>
    <t>Practică profesională 3</t>
  </si>
  <si>
    <t>Practică de cercetare pentru elaborarea lucrării de disertație</t>
  </si>
  <si>
    <t>Elaborarea lucrării de disertație (7 săptămâni)</t>
  </si>
  <si>
    <t>Disciplină opțională 1                                                                                                                         1. Metode numerice în inginerie</t>
  </si>
  <si>
    <t>Disciplină opțională 1                                                                                                    1. Metode stochastice și statistică aplicată (*)</t>
  </si>
  <si>
    <t>Disciplină opțională 2                                                                                                        2. Modelarea numerică a transmiterii căldurii în procesele nestaționare</t>
  </si>
  <si>
    <t>Disciplină opțională 2                                                                                           2. Soluții avansate de optimizare a proceselor din componentele autovehiculelor (*)</t>
  </si>
  <si>
    <t>Disciplină opțională 3                                                                                                                        3. Ingineria și managementul cercetării și inovării</t>
  </si>
  <si>
    <t>Disciplină opțională 3                                                                                                                         3. Mase plastice și elastomeri în industria autovehiculelor (*)</t>
  </si>
  <si>
    <t>C1. Materiale avansate în fabricarea autovehiculelor
C2. Tehnologii avansate în fabricarea autovehiculelor
C3. Metode avansate în proiectarea şi fabricarea autovehiculelor
C4. Asigurarea calității în industria autovehiculelor</t>
  </si>
  <si>
    <t>CT1. Capacități de cercetare științifică
CT2. Utilizarea de pachete software dedicate aplicațiilor inginerești specifice domeniului
CT3. Utilizarea de strategii de muncă riguroasa, eficientă și responsabilă, în condiții de autonomie și de independență profesională, pe baza principiilor, normelor și valorilor codului de etica profesională</t>
  </si>
  <si>
    <t>Dezvoltarea de competenţe şi abilităţi integrative specifice ingineriei materialelor, prin aprofundarea/extinderea cunoştinţelor şi competenţelor din domeniile studiilor de licenţă de Inginerie Materialelor, respectiv dezvoltarea capacităţii de cercetare ştiinţifică bazată pe concepţii sistemice, moderne, asistată de calculator, cu efect în creşterea competitivităţii sustenabile a societăților comerciale, institutelor de cercetare-dezvoltare și a universităților. Obiectivele declarate sub formă de competențe, cunoștințe, abilități și aptitudini și rezultatele obținute de către student, sunt aduse la cunoștința candidaților și a beneficiarilor interni și externi.</t>
  </si>
  <si>
    <t>Misiunea şi obiectivele programelor din domeniul de master Ingineria Materialelor (IM) asigură pregătirea aprofundată a studenților pentru a fi buni specialiști în mediul economic în domeniu și potențiali cercetători științifici, pentru a se integra ușor și a contribui la dezvoltarea domeniului. Misiunea și obiectivele domeniului de masterat IM sunt: Formarea inginerului specialist în materiale cu competenţă în crearea, caracterizarea, procesarea şi dezvoltarea materialelor avansate, capabil să lucreze în proiectare, cercetare, dezvoltare, respectiv Crearea şi caracterizarea de noi materiale, îmbunătăţirea proprietăţilor tehnologice şi de exploatare ale materialelor existente.</t>
  </si>
  <si>
    <t>Inginer de cercetare în știința materialelor (Cod COR/ISCO-08: 214651); Inginer de cercetare în prelucrări plastice şi tratamente termice (Cod COR/ISCO-08: 214648); Cercetător în prelucrări plastice şi tratamente termice (Cod COR/ISCO-08: 214647)</t>
  </si>
  <si>
    <t>Voluntariat</t>
  </si>
  <si>
    <t>DCF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</si>
</sst>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font>
    <font>
      <b/>
      <sz val="14"/>
      <color rgb="FF00007A"/>
      <name val="Arial"/>
      <family val="2"/>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2" fillId="0" borderId="0" xfId="0" applyFont="1" applyAlignment="1" applyProtection="1">
      <protection hidden="1"/>
    </xf>
    <xf numFmtId="0" fontId="62"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3"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3"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2"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4"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4"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2"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2"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5" fillId="0" borderId="1" xfId="0" applyFont="1" applyFill="1" applyBorder="1" applyAlignment="1" applyProtection="1">
      <alignment horizontal="center" vertical="center" wrapText="1"/>
      <protection hidden="1"/>
    </xf>
    <xf numFmtId="0" fontId="55" fillId="0" borderId="0" xfId="0" applyFont="1" applyProtection="1">
      <protection hidden="1"/>
    </xf>
    <xf numFmtId="0" fontId="56"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4"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2"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2"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3"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3"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3"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5" fillId="0" borderId="0" xfId="0" applyFont="1" applyFill="1" applyBorder="1" applyProtection="1">
      <protection hidden="1"/>
    </xf>
    <xf numFmtId="0" fontId="62"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2"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6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6"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6"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6"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6"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6"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6"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6"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7"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6"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6" fillId="0" borderId="28" xfId="0" applyFont="1" applyFill="1" applyBorder="1" applyAlignment="1" applyProtection="1">
      <alignment vertical="center" wrapText="1"/>
      <protection hidden="1"/>
    </xf>
    <xf numFmtId="0" fontId="66"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6"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6"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6"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7"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7"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5" fillId="0" borderId="0" xfId="0" applyFont="1" applyFill="1" applyAlignment="1" applyProtection="1">
      <protection hidden="1"/>
    </xf>
    <xf numFmtId="0" fontId="35"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6" fillId="6" borderId="0" xfId="0" applyFont="1" applyFill="1" applyAlignment="1" applyProtection="1">
      <protection hidden="1"/>
    </xf>
    <xf numFmtId="0" fontId="36" fillId="6" borderId="0" xfId="0" applyFont="1" applyFill="1" applyAlignment="1" applyProtection="1">
      <alignment horizontal="center"/>
      <protection hidden="1"/>
    </xf>
    <xf numFmtId="0" fontId="36" fillId="0" borderId="0" xfId="0" applyFont="1" applyFill="1" applyAlignment="1" applyProtection="1">
      <alignment horizontal="center"/>
      <protection hidden="1"/>
    </xf>
    <xf numFmtId="0" fontId="36"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1" fillId="0" borderId="0" xfId="0" applyFont="1" applyProtection="1">
      <protection hidden="1"/>
    </xf>
    <xf numFmtId="0" fontId="42" fillId="6" borderId="0" xfId="0" applyFont="1" applyFill="1" applyProtection="1">
      <protection hidden="1"/>
    </xf>
    <xf numFmtId="0" fontId="0" fillId="0" borderId="0" xfId="0" applyProtection="1">
      <protection hidden="1"/>
    </xf>
    <xf numFmtId="0" fontId="42" fillId="0" borderId="0" xfId="0" applyFont="1" applyFill="1" applyProtection="1">
      <protection hidden="1"/>
    </xf>
    <xf numFmtId="0" fontId="41" fillId="0" borderId="51" xfId="0" applyFont="1" applyBorder="1" applyAlignment="1" applyProtection="1">
      <alignment vertical="top"/>
      <protection hidden="1"/>
    </xf>
    <xf numFmtId="0" fontId="41" fillId="0" borderId="52" xfId="0" applyFont="1" applyBorder="1" applyAlignment="1" applyProtection="1">
      <alignment vertical="top"/>
      <protection hidden="1"/>
    </xf>
    <xf numFmtId="0" fontId="41" fillId="0" borderId="53" xfId="0" applyFont="1" applyBorder="1" applyProtection="1">
      <protection hidden="1"/>
    </xf>
    <xf numFmtId="0" fontId="41" fillId="0" borderId="54" xfId="0" applyFont="1" applyBorder="1" applyProtection="1">
      <protection hidden="1"/>
    </xf>
    <xf numFmtId="1" fontId="43" fillId="6" borderId="55" xfId="0" applyNumberFormat="1" applyFont="1" applyFill="1" applyBorder="1" applyAlignment="1" applyProtection="1">
      <alignment horizontal="center"/>
      <protection hidden="1"/>
    </xf>
    <xf numFmtId="0" fontId="43" fillId="6" borderId="55" xfId="0" applyFont="1" applyFill="1" applyBorder="1" applyAlignment="1" applyProtection="1">
      <alignment horizontal="center"/>
      <protection hidden="1"/>
    </xf>
    <xf numFmtId="0" fontId="43" fillId="6" borderId="55" xfId="0" applyFont="1" applyFill="1" applyBorder="1" applyProtection="1">
      <protection hidden="1"/>
    </xf>
    <xf numFmtId="0" fontId="41" fillId="0" borderId="56" xfId="0" applyFont="1" applyBorder="1" applyProtection="1">
      <protection hidden="1"/>
    </xf>
    <xf numFmtId="1" fontId="43" fillId="6" borderId="57" xfId="0" applyNumberFormat="1" applyFont="1" applyFill="1" applyBorder="1" applyAlignment="1" applyProtection="1">
      <alignment horizontal="center"/>
      <protection hidden="1"/>
    </xf>
    <xf numFmtId="0" fontId="43" fillId="6" borderId="57" xfId="0" applyFont="1" applyFill="1" applyBorder="1" applyAlignment="1" applyProtection="1">
      <alignment horizontal="center"/>
      <protection hidden="1"/>
    </xf>
    <xf numFmtId="0" fontId="43" fillId="6" borderId="57" xfId="0" applyFont="1" applyFill="1" applyBorder="1" applyProtection="1">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44" fillId="0" borderId="0" xfId="0" applyFont="1" applyProtection="1">
      <protection hidden="1"/>
    </xf>
    <xf numFmtId="0" fontId="41" fillId="0" borderId="55" xfId="0" applyFont="1" applyBorder="1" applyProtection="1">
      <protection hidden="1"/>
    </xf>
    <xf numFmtId="0" fontId="41" fillId="0" borderId="53" xfId="0" applyFont="1" applyBorder="1" applyAlignment="1" applyProtection="1">
      <alignment vertical="top"/>
      <protection hidden="1"/>
    </xf>
    <xf numFmtId="0" fontId="41" fillId="0" borderId="52" xfId="0" applyFont="1" applyBorder="1" applyAlignment="1" applyProtection="1">
      <alignment vertical="top" wrapText="1"/>
      <protection hidden="1"/>
    </xf>
    <xf numFmtId="0" fontId="41" fillId="0" borderId="53" xfId="0" applyFont="1" applyBorder="1" applyAlignment="1" applyProtection="1">
      <alignment vertical="top" wrapText="1"/>
      <protection hidden="1"/>
    </xf>
    <xf numFmtId="0" fontId="41" fillId="0" borderId="58" xfId="0" applyFont="1" applyBorder="1" applyAlignment="1" applyProtection="1">
      <alignment vertical="top" wrapText="1"/>
      <protection hidden="1"/>
    </xf>
    <xf numFmtId="0" fontId="41" fillId="0" borderId="64" xfId="0" applyFont="1" applyBorder="1" applyProtection="1">
      <protection hidden="1"/>
    </xf>
    <xf numFmtId="0" fontId="41" fillId="0" borderId="57" xfId="0" applyFont="1" applyBorder="1" applyProtection="1">
      <protection hidden="1"/>
    </xf>
    <xf numFmtId="0" fontId="41" fillId="0" borderId="0" xfId="0" applyFont="1" applyAlignment="1" applyProtection="1">
      <alignment vertical="center" wrapText="1"/>
      <protection hidden="1"/>
    </xf>
    <xf numFmtId="0" fontId="0" fillId="0" borderId="0" xfId="0" applyAlignment="1" applyProtection="1">
      <alignment wrapText="1"/>
      <protection hidden="1"/>
    </xf>
    <xf numFmtId="0" fontId="45" fillId="0" borderId="0" xfId="0" applyFont="1" applyAlignment="1" applyProtection="1">
      <alignment horizontal="right"/>
      <protection hidden="1"/>
    </xf>
    <xf numFmtId="9" fontId="43" fillId="6" borderId="0" xfId="0" applyNumberFormat="1" applyFont="1" applyFill="1" applyProtection="1">
      <protection hidden="1"/>
    </xf>
    <xf numFmtId="9" fontId="41" fillId="0" borderId="0" xfId="0" applyNumberFormat="1" applyFont="1" applyProtection="1">
      <protection hidden="1"/>
    </xf>
    <xf numFmtId="10" fontId="43" fillId="6" borderId="0" xfId="0" applyNumberFormat="1" applyFont="1" applyFill="1" applyProtection="1">
      <protection hidden="1"/>
    </xf>
    <xf numFmtId="10" fontId="46" fillId="6" borderId="0" xfId="0" applyNumberFormat="1" applyFont="1" applyFill="1" applyProtection="1">
      <protection hidden="1"/>
    </xf>
    <xf numFmtId="0" fontId="47" fillId="0" borderId="0" xfId="0" applyFont="1" applyProtection="1">
      <protection hidden="1"/>
    </xf>
    <xf numFmtId="0" fontId="41" fillId="0" borderId="0" xfId="0" applyFont="1" applyAlignment="1" applyProtection="1">
      <protection hidden="1"/>
    </xf>
    <xf numFmtId="0" fontId="41" fillId="0" borderId="1" xfId="0" applyFont="1" applyBorder="1" applyProtection="1">
      <protection hidden="1"/>
    </xf>
    <xf numFmtId="0" fontId="41" fillId="0" borderId="0" xfId="0" applyFont="1" applyBorder="1" applyAlignment="1" applyProtection="1">
      <protection hidden="1"/>
    </xf>
    <xf numFmtId="0" fontId="41" fillId="6" borderId="1" xfId="0" applyFont="1" applyFill="1" applyBorder="1" applyProtection="1">
      <protection hidden="1"/>
    </xf>
    <xf numFmtId="2" fontId="45" fillId="0" borderId="1" xfId="0" applyNumberFormat="1" applyFont="1" applyBorder="1" applyProtection="1">
      <protection hidden="1"/>
    </xf>
    <xf numFmtId="2" fontId="45" fillId="6" borderId="1" xfId="0" applyNumberFormat="1" applyFont="1" applyFill="1" applyBorder="1" applyProtection="1">
      <protection hidden="1"/>
    </xf>
    <xf numFmtId="1" fontId="45" fillId="0" borderId="1" xfId="0" applyNumberFormat="1" applyFont="1" applyFill="1" applyBorder="1" applyProtection="1">
      <protection hidden="1"/>
    </xf>
    <xf numFmtId="0" fontId="45" fillId="0" borderId="0" xfId="0" applyFont="1" applyProtection="1">
      <protection hidden="1"/>
    </xf>
    <xf numFmtId="10" fontId="49" fillId="0" borderId="0" xfId="0" applyNumberFormat="1" applyFont="1" applyProtection="1">
      <protection hidden="1"/>
    </xf>
    <xf numFmtId="0" fontId="53" fillId="0" borderId="0" xfId="0" applyFont="1" applyProtection="1">
      <protection hidden="1"/>
    </xf>
    <xf numFmtId="9" fontId="46" fillId="0" borderId="0" xfId="0" applyNumberFormat="1" applyFont="1" applyProtection="1">
      <protection hidden="1"/>
    </xf>
    <xf numFmtId="10" fontId="41" fillId="0" borderId="0" xfId="0" applyNumberFormat="1" applyFont="1" applyProtection="1">
      <protection hidden="1"/>
    </xf>
    <xf numFmtId="0" fontId="48" fillId="6" borderId="0" xfId="0" applyFont="1" applyFill="1" applyProtection="1">
      <protection hidden="1"/>
    </xf>
    <xf numFmtId="0" fontId="50" fillId="0" borderId="0" xfId="0" applyFont="1" applyProtection="1">
      <protection hidden="1"/>
    </xf>
    <xf numFmtId="0" fontId="51" fillId="0" borderId="0" xfId="0" applyFont="1" applyProtection="1">
      <protection hidden="1"/>
    </xf>
    <xf numFmtId="0" fontId="49" fillId="0" borderId="0" xfId="0" applyFont="1" applyProtection="1">
      <protection hidden="1"/>
    </xf>
    <xf numFmtId="165" fontId="48" fillId="6" borderId="0" xfId="0" applyNumberFormat="1" applyFont="1" applyFill="1" applyProtection="1">
      <protection hidden="1"/>
    </xf>
    <xf numFmtId="0" fontId="52" fillId="0" borderId="0" xfId="0" applyFont="1" applyProtection="1">
      <protection hidden="1"/>
    </xf>
    <xf numFmtId="0" fontId="2" fillId="4" borderId="1"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protection locked="0"/>
    </xf>
    <xf numFmtId="0" fontId="54" fillId="4" borderId="3" xfId="0" applyFont="1" applyFill="1" applyBorder="1" applyAlignment="1" applyProtection="1">
      <alignment horizontal="center" vertical="center"/>
      <protection locked="0"/>
    </xf>
    <xf numFmtId="0" fontId="54" fillId="4" borderId="4" xfId="0" applyFont="1" applyFill="1" applyBorder="1" applyAlignment="1" applyProtection="1">
      <alignment horizontal="center" vertical="center"/>
      <protection locked="0"/>
    </xf>
    <xf numFmtId="0" fontId="54" fillId="4" borderId="5"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wrapText="1"/>
      <protection locked="0"/>
    </xf>
    <xf numFmtId="0" fontId="54" fillId="4" borderId="6" xfId="0" applyFont="1" applyFill="1" applyBorder="1" applyAlignment="1" applyProtection="1">
      <alignment horizontal="center" vertical="center" wrapText="1"/>
      <protection locked="0"/>
    </xf>
    <xf numFmtId="0" fontId="54" fillId="4" borderId="3" xfId="0" applyFont="1" applyFill="1" applyBorder="1" applyAlignment="1" applyProtection="1">
      <alignment horizontal="center" vertical="center" wrapText="1"/>
      <protection locked="0"/>
    </xf>
    <xf numFmtId="0" fontId="54" fillId="4" borderId="4" xfId="0" applyFont="1" applyFill="1" applyBorder="1" applyAlignment="1" applyProtection="1">
      <alignment horizontal="center" vertical="center" wrapText="1"/>
      <protection locked="0"/>
    </xf>
    <xf numFmtId="0" fontId="54" fillId="4" borderId="5" xfId="0" applyFont="1" applyFill="1" applyBorder="1" applyAlignment="1" applyProtection="1">
      <alignment horizontal="center" vertical="center" wrapText="1"/>
      <protection locked="0"/>
    </xf>
    <xf numFmtId="0" fontId="59" fillId="4" borderId="2" xfId="0" applyFont="1" applyFill="1" applyBorder="1" applyAlignment="1" applyProtection="1">
      <alignment horizontal="center" vertical="center"/>
      <protection locked="0"/>
    </xf>
    <xf numFmtId="0" fontId="59" fillId="4" borderId="3" xfId="0" applyFont="1" applyFill="1" applyBorder="1" applyAlignment="1" applyProtection="1">
      <alignment horizontal="center" vertical="center"/>
      <protection locked="0"/>
    </xf>
    <xf numFmtId="0" fontId="59" fillId="4" borderId="4" xfId="0" applyFont="1" applyFill="1" applyBorder="1" applyAlignment="1" applyProtection="1">
      <alignment horizontal="center" vertical="center"/>
      <protection locked="0"/>
    </xf>
    <xf numFmtId="0" fontId="59" fillId="4" borderId="5" xfId="0" applyFont="1" applyFill="1" applyBorder="1" applyAlignment="1" applyProtection="1">
      <alignment horizontal="center" vertical="center"/>
      <protection locked="0"/>
    </xf>
    <xf numFmtId="0" fontId="59" fillId="4" borderId="2" xfId="0" applyFont="1" applyFill="1" applyBorder="1" applyAlignment="1" applyProtection="1">
      <alignment horizontal="center" vertical="center" wrapText="1"/>
      <protection locked="0"/>
    </xf>
    <xf numFmtId="0" fontId="59" fillId="4" borderId="6" xfId="0" applyFont="1" applyFill="1" applyBorder="1" applyAlignment="1" applyProtection="1">
      <alignment horizontal="center" vertical="center" wrapText="1"/>
      <protection locked="0"/>
    </xf>
    <xf numFmtId="0" fontId="41" fillId="4" borderId="65" xfId="0" applyFont="1" applyFill="1" applyBorder="1" applyAlignment="1" applyProtection="1">
      <alignment horizontal="center"/>
      <protection locked="0"/>
    </xf>
    <xf numFmtId="0" fontId="41" fillId="4" borderId="66" xfId="0" applyFont="1" applyFill="1" applyBorder="1" applyAlignment="1" applyProtection="1">
      <alignment horizontal="center"/>
      <protection locked="0"/>
    </xf>
    <xf numFmtId="0" fontId="41" fillId="4" borderId="67" xfId="0" applyFont="1" applyFill="1" applyBorder="1" applyAlignment="1" applyProtection="1">
      <alignment horizontal="center"/>
      <protection locked="0"/>
    </xf>
    <xf numFmtId="0" fontId="41" fillId="4" borderId="64" xfId="0" applyFont="1" applyFill="1" applyBorder="1" applyAlignment="1" applyProtection="1">
      <alignment horizontal="center"/>
      <protection locked="0"/>
    </xf>
    <xf numFmtId="0" fontId="41" fillId="4" borderId="68" xfId="0" applyFont="1" applyFill="1" applyBorder="1" applyAlignment="1" applyProtection="1">
      <alignment horizontal="center"/>
      <protection locked="0"/>
    </xf>
    <xf numFmtId="0" fontId="41" fillId="4" borderId="69" xfId="0" applyFont="1" applyFill="1" applyBorder="1" applyAlignment="1" applyProtection="1">
      <alignment horizontal="center"/>
      <protection locked="0"/>
    </xf>
    <xf numFmtId="0" fontId="41" fillId="4" borderId="1" xfId="0" applyFont="1" applyFill="1" applyBorder="1" applyAlignment="1" applyProtection="1">
      <alignment horizontal="center"/>
      <protection locked="0"/>
    </xf>
    <xf numFmtId="0" fontId="41"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4"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2"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4" fillId="0" borderId="0" xfId="0" applyFont="1" applyFill="1" applyBorder="1" applyAlignment="1" applyProtection="1">
      <alignment horizontal="center" vertical="center" wrapText="1"/>
      <protection hidden="1"/>
    </xf>
    <xf numFmtId="0" fontId="54" fillId="0" borderId="0" xfId="0"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4" fillId="9" borderId="2" xfId="0" applyFont="1" applyFill="1" applyBorder="1" applyAlignment="1" applyProtection="1">
      <alignment horizontal="center" vertical="center" wrapText="1"/>
      <protection locked="0"/>
    </xf>
    <xf numFmtId="0" fontId="54" fillId="9" borderId="3" xfId="0" applyFont="1" applyFill="1" applyBorder="1" applyAlignment="1" applyProtection="1">
      <alignment horizontal="center" vertical="center" wrapText="1"/>
      <protection locked="0"/>
    </xf>
    <xf numFmtId="0" fontId="54" fillId="9" borderId="4" xfId="0" applyFont="1" applyFill="1" applyBorder="1" applyAlignment="1" applyProtection="1">
      <alignment horizontal="center" vertical="center" wrapText="1"/>
      <protection locked="0"/>
    </xf>
    <xf numFmtId="0" fontId="54" fillId="9" borderId="5" xfId="0" applyFont="1" applyFill="1" applyBorder="1" applyAlignment="1" applyProtection="1">
      <alignment horizontal="center" vertical="center" wrapText="1"/>
      <protection locked="0"/>
    </xf>
    <xf numFmtId="0" fontId="54" fillId="9" borderId="6" xfId="0" applyFont="1" applyFill="1" applyBorder="1" applyAlignment="1" applyProtection="1">
      <alignment horizontal="center" vertical="center" wrapText="1"/>
      <protection locked="0"/>
    </xf>
    <xf numFmtId="0" fontId="54" fillId="9" borderId="2" xfId="0" applyFont="1" applyFill="1" applyBorder="1" applyAlignment="1" applyProtection="1">
      <alignment horizontal="center" vertical="center"/>
      <protection locked="0"/>
    </xf>
    <xf numFmtId="0" fontId="54" fillId="9" borderId="3" xfId="0" applyFont="1" applyFill="1" applyBorder="1" applyAlignment="1" applyProtection="1">
      <alignment horizontal="center" vertical="center"/>
      <protection locked="0"/>
    </xf>
    <xf numFmtId="0" fontId="54" fillId="9" borderId="4" xfId="0" applyFont="1" applyFill="1" applyBorder="1" applyAlignment="1" applyProtection="1">
      <alignment horizontal="center" vertical="center"/>
      <protection locked="0"/>
    </xf>
    <xf numFmtId="0" fontId="54"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59" fillId="6" borderId="2" xfId="0" applyFont="1" applyFill="1" applyBorder="1" applyAlignment="1" applyProtection="1">
      <alignment horizontal="center" vertical="center"/>
      <protection locked="0"/>
    </xf>
    <xf numFmtId="0" fontId="59" fillId="6" borderId="3" xfId="0" applyFont="1" applyFill="1" applyBorder="1" applyAlignment="1" applyProtection="1">
      <alignment horizontal="center" vertical="center"/>
      <protection locked="0"/>
    </xf>
    <xf numFmtId="0" fontId="59" fillId="6" borderId="4" xfId="0" applyFont="1" applyFill="1" applyBorder="1" applyAlignment="1" applyProtection="1">
      <alignment horizontal="center" vertical="center"/>
      <protection locked="0"/>
    </xf>
    <xf numFmtId="0" fontId="59" fillId="6" borderId="5" xfId="0" applyFont="1" applyFill="1" applyBorder="1" applyAlignment="1" applyProtection="1">
      <alignment horizontal="center" vertical="center"/>
      <protection locked="0"/>
    </xf>
    <xf numFmtId="0" fontId="59" fillId="6" borderId="2" xfId="0" applyFont="1" applyFill="1" applyBorder="1" applyAlignment="1" applyProtection="1">
      <alignment horizontal="center" vertical="center" wrapText="1"/>
      <protection locked="0"/>
    </xf>
    <xf numFmtId="0" fontId="59" fillId="6"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77"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69" fillId="4" borderId="46" xfId="0" applyFont="1" applyFill="1" applyBorder="1" applyAlignment="1" applyProtection="1">
      <alignment horizontal="left" wrapText="1"/>
      <protection locked="0"/>
    </xf>
    <xf numFmtId="0" fontId="69" fillId="4" borderId="0" xfId="0" applyFont="1" applyFill="1" applyBorder="1" applyAlignment="1" applyProtection="1">
      <alignment horizontal="left" wrapText="1"/>
      <protection locked="0"/>
    </xf>
    <xf numFmtId="0" fontId="76"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0"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8" fillId="9" borderId="36" xfId="0" applyFont="1" applyFill="1" applyBorder="1" applyAlignment="1" applyProtection="1">
      <alignment horizontal="center" vertical="center" wrapText="1"/>
      <protection locked="0"/>
    </xf>
    <xf numFmtId="0" fontId="68" fillId="9" borderId="10" xfId="0" applyFont="1" applyFill="1" applyBorder="1" applyAlignment="1" applyProtection="1">
      <alignment horizontal="center" vertical="center" wrapText="1"/>
      <protection locked="0"/>
    </xf>
    <xf numFmtId="0" fontId="68" fillId="9" borderId="37" xfId="0" applyFont="1" applyFill="1" applyBorder="1" applyAlignment="1" applyProtection="1">
      <alignment horizontal="center" vertical="center" wrapText="1"/>
      <protection locked="0"/>
    </xf>
    <xf numFmtId="0" fontId="68" fillId="9" borderId="38" xfId="0" applyFont="1" applyFill="1" applyBorder="1" applyAlignment="1" applyProtection="1">
      <alignment horizontal="center" vertical="center" wrapText="1"/>
      <protection locked="0"/>
    </xf>
    <xf numFmtId="0" fontId="68" fillId="9" borderId="39" xfId="0" applyFont="1" applyFill="1" applyBorder="1" applyAlignment="1" applyProtection="1">
      <alignment horizontal="center" vertical="center" wrapText="1"/>
      <protection locked="0"/>
    </xf>
    <xf numFmtId="0" fontId="68" fillId="9" borderId="40" xfId="0" applyFont="1" applyFill="1" applyBorder="1" applyAlignment="1" applyProtection="1">
      <alignment horizontal="center" vertical="center" wrapText="1"/>
      <protection locked="0"/>
    </xf>
    <xf numFmtId="0" fontId="54" fillId="0" borderId="29" xfId="0" applyFont="1" applyFill="1" applyBorder="1" applyAlignment="1" applyProtection="1">
      <alignment horizontal="center" vertical="center" wrapText="1"/>
      <protection hidden="1"/>
    </xf>
    <xf numFmtId="0" fontId="54" fillId="0" borderId="13" xfId="0" applyFont="1" applyFill="1" applyBorder="1" applyAlignment="1" applyProtection="1">
      <alignment horizontal="center" vertical="center" wrapText="1"/>
      <protection hidden="1"/>
    </xf>
    <xf numFmtId="0" fontId="54"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8" fillId="9" borderId="44" xfId="0" applyFont="1" applyFill="1" applyBorder="1" applyAlignment="1" applyProtection="1">
      <alignment horizontal="center" vertical="center" wrapText="1"/>
      <protection locked="0"/>
    </xf>
    <xf numFmtId="0" fontId="68" fillId="9" borderId="0" xfId="0" applyFont="1" applyFill="1" applyBorder="1" applyAlignment="1" applyProtection="1">
      <alignment horizontal="center" vertical="center" wrapText="1"/>
      <protection locked="0"/>
    </xf>
    <xf numFmtId="0" fontId="68" fillId="9" borderId="16" xfId="0" applyFont="1" applyFill="1" applyBorder="1" applyAlignment="1" applyProtection="1">
      <alignment horizontal="center" vertical="center" wrapText="1"/>
      <protection locked="0"/>
    </xf>
    <xf numFmtId="0" fontId="57" fillId="0" borderId="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1" fillId="4" borderId="44" xfId="0" applyFont="1" applyFill="1" applyBorder="1" applyAlignment="1" applyProtection="1">
      <alignment horizontal="center" vertical="center" wrapText="1"/>
      <protection locked="0"/>
    </xf>
    <xf numFmtId="0" fontId="61" fillId="4" borderId="0" xfId="0" applyFont="1" applyFill="1" applyBorder="1" applyAlignment="1" applyProtection="1">
      <alignment horizontal="center" vertical="center" wrapText="1"/>
      <protection locked="0"/>
    </xf>
    <xf numFmtId="0" fontId="61" fillId="4" borderId="1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0" fillId="4" borderId="10" xfId="0" applyFont="1" applyFill="1" applyBorder="1" applyAlignment="1" applyProtection="1">
      <alignment horizontal="center" vertical="center" wrapText="1"/>
      <protection locked="0"/>
    </xf>
    <xf numFmtId="0" fontId="60" fillId="4" borderId="37" xfId="0" applyFont="1" applyFill="1" applyBorder="1" applyAlignment="1" applyProtection="1">
      <alignment horizontal="center" vertical="center" wrapText="1"/>
      <protection locked="0"/>
    </xf>
    <xf numFmtId="0" fontId="60" fillId="4" borderId="39" xfId="0" applyFont="1" applyFill="1" applyBorder="1" applyAlignment="1" applyProtection="1">
      <alignment horizontal="center" vertical="center" wrapText="1"/>
      <protection locked="0"/>
    </xf>
    <xf numFmtId="0" fontId="60"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8" fillId="4" borderId="44" xfId="0" applyFont="1" applyFill="1" applyBorder="1" applyAlignment="1" applyProtection="1">
      <alignment horizontal="center" vertical="center" wrapText="1"/>
      <protection locked="0"/>
    </xf>
    <xf numFmtId="0" fontId="68" fillId="4" borderId="0" xfId="0" applyFont="1" applyFill="1" applyBorder="1" applyAlignment="1" applyProtection="1">
      <alignment horizontal="center" vertical="center" wrapText="1"/>
      <protection locked="0"/>
    </xf>
    <xf numFmtId="0" fontId="68" fillId="4" borderId="16" xfId="0" applyFont="1" applyFill="1" applyBorder="1" applyAlignment="1" applyProtection="1">
      <alignment horizontal="center" vertical="center" wrapText="1"/>
      <protection locked="0"/>
    </xf>
    <xf numFmtId="0" fontId="68" fillId="4" borderId="38" xfId="0" applyFont="1" applyFill="1" applyBorder="1" applyAlignment="1" applyProtection="1">
      <alignment horizontal="center" vertical="center" wrapText="1"/>
      <protection locked="0"/>
    </xf>
    <xf numFmtId="0" fontId="68" fillId="4" borderId="39" xfId="0" applyFont="1" applyFill="1" applyBorder="1" applyAlignment="1" applyProtection="1">
      <alignment horizontal="center" vertical="center" wrapText="1"/>
      <protection locked="0"/>
    </xf>
    <xf numFmtId="0" fontId="68" fillId="4" borderId="40" xfId="0" applyFont="1" applyFill="1" applyBorder="1" applyAlignment="1" applyProtection="1">
      <alignment horizontal="center" vertical="center" wrapText="1"/>
      <protection locked="0"/>
    </xf>
    <xf numFmtId="0" fontId="68" fillId="4" borderId="36" xfId="0" applyFont="1" applyFill="1" applyBorder="1" applyAlignment="1" applyProtection="1">
      <alignment horizontal="center" vertical="center" wrapText="1"/>
      <protection locked="0"/>
    </xf>
    <xf numFmtId="0" fontId="68" fillId="4" borderId="10" xfId="0" applyFont="1" applyFill="1" applyBorder="1" applyAlignment="1" applyProtection="1">
      <alignment horizontal="center" vertical="center" wrapText="1"/>
      <protection locked="0"/>
    </xf>
    <xf numFmtId="0" fontId="68"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0" fillId="4" borderId="36" xfId="0" applyFont="1" applyFill="1" applyBorder="1" applyAlignment="1" applyProtection="1">
      <alignment horizontal="center" vertical="center" wrapText="1"/>
      <protection locked="0"/>
    </xf>
    <xf numFmtId="0" fontId="60"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7"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2" fillId="0" borderId="18" xfId="0" applyFont="1" applyFill="1" applyBorder="1" applyAlignment="1" applyProtection="1">
      <alignment horizontal="center" vertical="center" shrinkToFit="1"/>
      <protection hidden="1"/>
    </xf>
    <xf numFmtId="0" fontId="62"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9" fillId="5" borderId="46" xfId="0" applyFont="1" applyFill="1" applyBorder="1" applyAlignment="1" applyProtection="1">
      <alignment wrapText="1"/>
      <protection hidden="1"/>
    </xf>
    <xf numFmtId="0" fontId="40" fillId="5" borderId="0" xfId="0" applyFont="1" applyFill="1" applyAlignment="1" applyProtection="1">
      <protection hidden="1"/>
    </xf>
    <xf numFmtId="0" fontId="41"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1"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1"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1" fillId="0" borderId="60" xfId="0" applyFont="1" applyBorder="1" applyAlignment="1" applyProtection="1">
      <protection hidden="1"/>
    </xf>
    <xf numFmtId="0" fontId="0" fillId="0" borderId="61" xfId="0" applyBorder="1" applyAlignment="1" applyProtection="1">
      <protection hidden="1"/>
    </xf>
    <xf numFmtId="0" fontId="41"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39" fillId="5" borderId="0" xfId="0" applyFont="1" applyFill="1" applyBorder="1" applyAlignment="1" applyProtection="1">
      <alignment wrapText="1"/>
      <protection hidden="1"/>
    </xf>
    <xf numFmtId="0" fontId="41" fillId="4" borderId="0" xfId="0" applyFont="1" applyFill="1" applyAlignment="1" applyProtection="1">
      <alignment horizontal="left"/>
      <protection locked="0"/>
    </xf>
    <xf numFmtId="0" fontId="41" fillId="0" borderId="0" xfId="0" applyFont="1" applyAlignment="1" applyProtection="1">
      <alignment vertical="top" wrapText="1"/>
      <protection hidden="1"/>
    </xf>
    <xf numFmtId="0" fontId="0" fillId="0" borderId="0" xfId="0" applyAlignment="1" applyProtection="1">
      <alignment vertical="top" wrapText="1"/>
      <protection hidden="1"/>
    </xf>
    <xf numFmtId="0" fontId="41" fillId="0" borderId="72" xfId="0" applyFont="1" applyBorder="1" applyAlignment="1" applyProtection="1">
      <alignment horizontal="justify"/>
      <protection hidden="1"/>
    </xf>
    <xf numFmtId="0" fontId="41" fillId="0" borderId="67" xfId="0" applyFont="1" applyBorder="1" applyAlignment="1" applyProtection="1">
      <alignment horizontal="justify"/>
      <protection hidden="1"/>
    </xf>
    <xf numFmtId="0" fontId="41" fillId="0" borderId="70" xfId="0" applyFont="1" applyBorder="1" applyAlignment="1" applyProtection="1">
      <alignment horizontal="center"/>
      <protection hidden="1"/>
    </xf>
    <xf numFmtId="0" fontId="41" fillId="0" borderId="11" xfId="0" applyFont="1" applyBorder="1" applyAlignment="1" applyProtection="1">
      <alignment horizontal="center"/>
      <protection hidden="1"/>
    </xf>
    <xf numFmtId="0" fontId="41" fillId="0" borderId="71" xfId="0" applyFont="1" applyBorder="1" applyAlignment="1" applyProtection="1">
      <alignment horizontal="center"/>
      <protection hidden="1"/>
    </xf>
    <xf numFmtId="0" fontId="41" fillId="0" borderId="72" xfId="0" applyFont="1" applyBorder="1" applyAlignment="1" applyProtection="1">
      <alignment horizontal="center" wrapText="1"/>
      <protection hidden="1"/>
    </xf>
    <xf numFmtId="0" fontId="41" fillId="0" borderId="67" xfId="0" applyFont="1" applyBorder="1" applyAlignment="1" applyProtection="1">
      <alignment horizontal="center" wrapText="1"/>
      <protection hidden="1"/>
    </xf>
    <xf numFmtId="0" fontId="78" fillId="0" borderId="29" xfId="0" applyFont="1" applyFill="1" applyBorder="1" applyAlignment="1" applyProtection="1">
      <alignment horizontal="center" vertical="center" wrapText="1"/>
      <protection locked="0"/>
    </xf>
    <xf numFmtId="0" fontId="78" fillId="0" borderId="2" xfId="0" applyFont="1" applyFill="1" applyBorder="1" applyAlignment="1" applyProtection="1">
      <alignment horizontal="center" vertical="center" wrapText="1"/>
      <protection locked="0"/>
    </xf>
    <xf numFmtId="0" fontId="78" fillId="0" borderId="3" xfId="0" applyFont="1" applyFill="1" applyBorder="1" applyAlignment="1" applyProtection="1">
      <alignment horizontal="center" vertical="center" wrapText="1"/>
      <protection locked="0"/>
    </xf>
    <xf numFmtId="0" fontId="78" fillId="0" borderId="4" xfId="0" applyFont="1" applyFill="1" applyBorder="1" applyAlignment="1" applyProtection="1">
      <alignment horizontal="center" vertical="center" wrapText="1"/>
      <protection locked="0"/>
    </xf>
    <xf numFmtId="0" fontId="78" fillId="0" borderId="6" xfId="0" applyFont="1" applyFill="1" applyBorder="1" applyAlignment="1" applyProtection="1">
      <alignment horizontal="center" vertical="center" wrapText="1"/>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0" zoomScaleNormal="70" zoomScaleSheetLayoutView="80" zoomScalePageLayoutView="70" workbookViewId="0">
      <selection activeCell="J31" sqref="J31:M31"/>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81" t="s">
        <v>283</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82" t="s">
        <v>278</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82" t="s">
        <v>279</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82" t="s">
        <v>280</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82" t="s">
        <v>281</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82" t="s">
        <v>281</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93" t="s">
        <v>248</v>
      </c>
      <c r="C48" s="393"/>
      <c r="D48" s="393"/>
      <c r="E48" s="393"/>
      <c r="F48" s="393"/>
      <c r="G48" s="393"/>
      <c r="H48" s="393"/>
      <c r="I48" s="393"/>
      <c r="J48" s="21"/>
      <c r="K48" s="21"/>
      <c r="L48" s="21"/>
      <c r="N48" s="385" t="s">
        <v>282</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Inginerie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5">
      <c r="A60" s="375" t="s">
        <v>313</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64.5" customHeight="1" x14ac:dyDescent="0.25">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5">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3">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x14ac:dyDescent="0.25">
      <c r="A64" s="389" t="s">
        <v>312</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46.2" customHeight="1" x14ac:dyDescent="0.25">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5">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5">
      <c r="A69" s="383" t="s">
        <v>310</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5">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399999999999999" x14ac:dyDescent="0.35">
      <c r="A73" s="379" t="s">
        <v>311</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30" customHeight="1" x14ac:dyDescent="0.35">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5">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6" customHeight="1" x14ac:dyDescent="0.3">
      <c r="A78" s="15"/>
      <c r="B78" s="375" t="s">
        <v>314</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3">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view="pageBreakPreview" zoomScale="70" zoomScaleNormal="80" zoomScaleSheetLayoutView="70" zoomScalePageLayoutView="40" workbookViewId="0">
      <selection activeCell="N225" sqref="N225:Y226"/>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Inginerie Hunedoara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Ingineria Materialelor</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3" t="str">
        <f>Coperta!J25</f>
        <v>Materiale și Tehnologii Avansate pentru Industria Autovehiculelor</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Stiinte Ingineresti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mecanica, mecatronica, inginerie industriala si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4" t="str">
        <f>Coperta!J39</f>
        <v>Ingineria Materialelor</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290</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2022-2024</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3">
      <c r="A21" s="449" t="str">
        <f>IF(ISBLANK($G$17),"ANUL I",CONCATENATE("ANUL I (20",$G$17,-20,$G$17+1,")"))</f>
        <v>ANUL I (2022-2023)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3">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5">
      <c r="A23" s="395" t="s">
        <v>28</v>
      </c>
      <c r="B23" s="450" t="s">
        <v>284</v>
      </c>
      <c r="C23" s="451"/>
      <c r="D23" s="451"/>
      <c r="E23" s="451"/>
      <c r="F23" s="451"/>
      <c r="G23" s="451"/>
      <c r="H23" s="451"/>
      <c r="I23" s="451"/>
      <c r="J23" s="451"/>
      <c r="K23" s="451"/>
      <c r="L23" s="451"/>
      <c r="M23" s="452"/>
      <c r="N23" s="451" t="s">
        <v>290</v>
      </c>
      <c r="O23" s="451"/>
      <c r="P23" s="451"/>
      <c r="Q23" s="451"/>
      <c r="R23" s="451"/>
      <c r="S23" s="451"/>
      <c r="T23" s="451"/>
      <c r="U23" s="451"/>
      <c r="V23" s="451"/>
      <c r="W23" s="451"/>
      <c r="X23" s="451"/>
      <c r="Y23" s="452"/>
    </row>
    <row r="24" spans="1:25" s="100" customFormat="1" ht="21" customHeight="1" x14ac:dyDescent="0.25">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3">
      <c r="A25" s="396"/>
      <c r="B25" s="403" t="str">
        <f>IF(ISBLANK(B23),"",CONCATENATE($E$17,$F$17,".",$G$17,".","0",RIGHT($B$22,1),".",RIGHT(L25,1),$A23,IF(COUNTIFS(B23,"*op?ional*")=1,"-ij","")))</f>
        <v>M290.22.01.S1</v>
      </c>
      <c r="C25" s="404"/>
      <c r="D25" s="405"/>
      <c r="E25" s="359">
        <v>6</v>
      </c>
      <c r="F25" s="359" t="s">
        <v>4</v>
      </c>
      <c r="G25" s="360">
        <v>28</v>
      </c>
      <c r="H25" s="361">
        <v>0</v>
      </c>
      <c r="I25" s="361">
        <v>21</v>
      </c>
      <c r="J25" s="361">
        <v>0</v>
      </c>
      <c r="K25" s="362"/>
      <c r="L25" s="363" t="s">
        <v>152</v>
      </c>
      <c r="M25" s="364">
        <v>42</v>
      </c>
      <c r="N25" s="403" t="str">
        <f>IF(ISBLANK(N23),"",CONCATENATE($E$17,$F$17,".",$G$17,".","0",RIGHT($N$22,1),".",RIGHT(X25,1),$A23,IF(COUNTIFS(N23,"*op?ional*")=1,"-ij","")))</f>
        <v>M290.22.02.V1</v>
      </c>
      <c r="O25" s="404"/>
      <c r="P25" s="405"/>
      <c r="Q25" s="359">
        <v>5</v>
      </c>
      <c r="R25" s="359" t="s">
        <v>4</v>
      </c>
      <c r="S25" s="360">
        <v>28</v>
      </c>
      <c r="T25" s="361">
        <v>0</v>
      </c>
      <c r="U25" s="361">
        <v>0</v>
      </c>
      <c r="V25" s="361">
        <v>21</v>
      </c>
      <c r="W25" s="362"/>
      <c r="X25" s="363" t="s">
        <v>44</v>
      </c>
      <c r="Y25" s="364">
        <v>42</v>
      </c>
    </row>
    <row r="26" spans="1:25" s="100" customFormat="1" ht="21" customHeight="1" thickTop="1" x14ac:dyDescent="0.25">
      <c r="A26" s="394" t="s">
        <v>29</v>
      </c>
      <c r="B26" s="450" t="s">
        <v>285</v>
      </c>
      <c r="C26" s="451"/>
      <c r="D26" s="451"/>
      <c r="E26" s="451"/>
      <c r="F26" s="451"/>
      <c r="G26" s="451"/>
      <c r="H26" s="451"/>
      <c r="I26" s="451"/>
      <c r="J26" s="451"/>
      <c r="K26" s="451"/>
      <c r="L26" s="451"/>
      <c r="M26" s="452"/>
      <c r="N26" s="451" t="s">
        <v>291</v>
      </c>
      <c r="O26" s="451"/>
      <c r="P26" s="451"/>
      <c r="Q26" s="451"/>
      <c r="R26" s="451"/>
      <c r="S26" s="451"/>
      <c r="T26" s="451"/>
      <c r="U26" s="451"/>
      <c r="V26" s="451"/>
      <c r="W26" s="451"/>
      <c r="X26" s="451"/>
      <c r="Y26" s="452"/>
    </row>
    <row r="27" spans="1:25" s="100" customFormat="1" ht="21" customHeight="1" x14ac:dyDescent="0.25">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3">
      <c r="A28" s="396"/>
      <c r="B28" s="403" t="str">
        <f>IF(ISBLANK(B26),"",CONCATENATE($E$17,$F$17,".",$G$17,".","0",RIGHT($B$22,1),".",RIGHT(L28,1),$A26,IF(COUNTIFS(B26,"*op?ional*")=1,"-ij","")))</f>
        <v>M290.22.01.A2</v>
      </c>
      <c r="C28" s="404"/>
      <c r="D28" s="405"/>
      <c r="E28" s="359">
        <v>6</v>
      </c>
      <c r="F28" s="359" t="s">
        <v>4</v>
      </c>
      <c r="G28" s="360">
        <v>28</v>
      </c>
      <c r="H28" s="361">
        <v>0</v>
      </c>
      <c r="I28" s="361">
        <v>21</v>
      </c>
      <c r="J28" s="361">
        <v>0</v>
      </c>
      <c r="K28" s="362"/>
      <c r="L28" s="363" t="s">
        <v>286</v>
      </c>
      <c r="M28" s="364">
        <v>42</v>
      </c>
      <c r="N28" s="403" t="str">
        <f>IF(ISBLANK(N26),"",CONCATENATE($E$17,$F$17,".",$G$17,".","0",RIGHT($N$22,1),".",RIGHT(X28,1),$A26,IF(COUNTIFS(N26,"*op?ional*")=1,"-ij","")))</f>
        <v>M290.22.02.A2</v>
      </c>
      <c r="O28" s="404"/>
      <c r="P28" s="405"/>
      <c r="Q28" s="359">
        <v>6</v>
      </c>
      <c r="R28" s="359" t="s">
        <v>4</v>
      </c>
      <c r="S28" s="360">
        <v>28</v>
      </c>
      <c r="T28" s="361">
        <v>0</v>
      </c>
      <c r="U28" s="361">
        <v>28</v>
      </c>
      <c r="V28" s="361">
        <v>0</v>
      </c>
      <c r="W28" s="362"/>
      <c r="X28" s="363" t="s">
        <v>286</v>
      </c>
      <c r="Y28" s="364">
        <v>42</v>
      </c>
    </row>
    <row r="29" spans="1:25" s="100" customFormat="1" ht="21" customHeight="1" thickTop="1" x14ac:dyDescent="0.25">
      <c r="A29" s="394" t="s">
        <v>30</v>
      </c>
      <c r="B29" s="450" t="s">
        <v>287</v>
      </c>
      <c r="C29" s="451"/>
      <c r="D29" s="451"/>
      <c r="E29" s="451"/>
      <c r="F29" s="451"/>
      <c r="G29" s="451"/>
      <c r="H29" s="451"/>
      <c r="I29" s="451"/>
      <c r="J29" s="451"/>
      <c r="K29" s="451"/>
      <c r="L29" s="451"/>
      <c r="M29" s="452"/>
      <c r="N29" s="451" t="s">
        <v>292</v>
      </c>
      <c r="O29" s="451"/>
      <c r="P29" s="451"/>
      <c r="Q29" s="451"/>
      <c r="R29" s="451"/>
      <c r="S29" s="451"/>
      <c r="T29" s="451"/>
      <c r="U29" s="451"/>
      <c r="V29" s="451"/>
      <c r="W29" s="451"/>
      <c r="X29" s="451"/>
      <c r="Y29" s="452"/>
    </row>
    <row r="30" spans="1:25" s="100" customFormat="1" ht="21" customHeight="1" x14ac:dyDescent="0.25">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3">
      <c r="A31" s="396"/>
      <c r="B31" s="403" t="str">
        <f>IF(ISBLANK(B29),"",CONCATENATE($E$17,$F$17,".",$G$17,".","0",RIGHT($B$22,1),".",RIGHT(L31,1),$A29,IF(COUNTIFS(B29,"*op?ional*")=1,"-ij","")))</f>
        <v>M290.22.01.V3</v>
      </c>
      <c r="C31" s="404"/>
      <c r="D31" s="405"/>
      <c r="E31" s="359">
        <v>6</v>
      </c>
      <c r="F31" s="359" t="s">
        <v>4</v>
      </c>
      <c r="G31" s="360">
        <v>28</v>
      </c>
      <c r="H31" s="361">
        <v>0</v>
      </c>
      <c r="I31" s="361">
        <v>14</v>
      </c>
      <c r="J31" s="361">
        <v>14</v>
      </c>
      <c r="K31" s="362"/>
      <c r="L31" s="363" t="s">
        <v>44</v>
      </c>
      <c r="M31" s="364">
        <v>42</v>
      </c>
      <c r="N31" s="403" t="str">
        <f>IF(ISBLANK(N29),"",CONCATENATE($E$17,$F$17,".",$G$17,".","0",RIGHT($N$22,1),".",RIGHT(X31,1),$A29,IF(COUNTIFS(N29,"*op?ional*")=1,"-ij","")))</f>
        <v>M290.22.02.A3</v>
      </c>
      <c r="O31" s="404"/>
      <c r="P31" s="405"/>
      <c r="Q31" s="359">
        <v>5</v>
      </c>
      <c r="R31" s="359" t="s">
        <v>4</v>
      </c>
      <c r="S31" s="360">
        <v>21</v>
      </c>
      <c r="T31" s="361">
        <v>0</v>
      </c>
      <c r="U31" s="361">
        <v>14</v>
      </c>
      <c r="V31" s="361">
        <v>14</v>
      </c>
      <c r="W31" s="362"/>
      <c r="X31" s="363" t="s">
        <v>286</v>
      </c>
      <c r="Y31" s="364">
        <v>42</v>
      </c>
    </row>
    <row r="32" spans="1:25" s="100" customFormat="1" ht="21" customHeight="1" thickTop="1" x14ac:dyDescent="0.25">
      <c r="A32" s="394" t="s">
        <v>31</v>
      </c>
      <c r="B32" s="450" t="s">
        <v>288</v>
      </c>
      <c r="C32" s="451"/>
      <c r="D32" s="451"/>
      <c r="E32" s="451"/>
      <c r="F32" s="451"/>
      <c r="G32" s="451"/>
      <c r="H32" s="451"/>
      <c r="I32" s="451"/>
      <c r="J32" s="451"/>
      <c r="K32" s="451"/>
      <c r="L32" s="451"/>
      <c r="M32" s="452"/>
      <c r="N32" s="451" t="s">
        <v>293</v>
      </c>
      <c r="O32" s="451"/>
      <c r="P32" s="451"/>
      <c r="Q32" s="451"/>
      <c r="R32" s="451"/>
      <c r="S32" s="451"/>
      <c r="T32" s="451"/>
      <c r="U32" s="451"/>
      <c r="V32" s="451"/>
      <c r="W32" s="451"/>
      <c r="X32" s="451"/>
      <c r="Y32" s="452"/>
    </row>
    <row r="33" spans="1:25" s="100" customFormat="1" ht="21" customHeight="1" x14ac:dyDescent="0.25">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3">
      <c r="A34" s="396"/>
      <c r="B34" s="403" t="str">
        <f>IF(ISBLANK(B32),"",CONCATENATE($E$17,$F$17,".",$G$17,".","0",RIGHT($B$22,1),".",RIGHT(L34,1),$A32,IF(COUNTIFS(B32,"*op?ional*")=1,"-ij","")))</f>
        <v>M290.22.01.A4-ij</v>
      </c>
      <c r="C34" s="404"/>
      <c r="D34" s="405"/>
      <c r="E34" s="359">
        <v>5</v>
      </c>
      <c r="F34" s="359" t="s">
        <v>267</v>
      </c>
      <c r="G34" s="360">
        <v>28</v>
      </c>
      <c r="H34" s="361">
        <v>14</v>
      </c>
      <c r="I34" s="361">
        <v>0</v>
      </c>
      <c r="J34" s="361">
        <v>0</v>
      </c>
      <c r="K34" s="362"/>
      <c r="L34" s="363" t="s">
        <v>286</v>
      </c>
      <c r="M34" s="364">
        <v>42</v>
      </c>
      <c r="N34" s="403" t="str">
        <f>IF(ISBLANK(N32),"",CONCATENATE($E$17,$F$17,".",$G$17,".","0",RIGHT($N$22,1),".",RIGHT(X34,1),$A32,IF(COUNTIFS(N32,"*op?ional*")=1,"-ij","")))</f>
        <v>M290.22.02.S4-ij</v>
      </c>
      <c r="O34" s="404"/>
      <c r="P34" s="405"/>
      <c r="Q34" s="359">
        <v>5</v>
      </c>
      <c r="R34" s="359" t="s">
        <v>267</v>
      </c>
      <c r="S34" s="360">
        <v>28</v>
      </c>
      <c r="T34" s="361">
        <v>0</v>
      </c>
      <c r="U34" s="361">
        <v>14</v>
      </c>
      <c r="V34" s="361">
        <v>0</v>
      </c>
      <c r="W34" s="362"/>
      <c r="X34" s="363" t="s">
        <v>152</v>
      </c>
      <c r="Y34" s="364">
        <v>42</v>
      </c>
    </row>
    <row r="35" spans="1:25" s="100" customFormat="1" ht="21" customHeight="1" thickTop="1" x14ac:dyDescent="0.25">
      <c r="A35" s="394" t="s">
        <v>32</v>
      </c>
      <c r="B35" s="450" t="s">
        <v>289</v>
      </c>
      <c r="C35" s="451"/>
      <c r="D35" s="451"/>
      <c r="E35" s="451"/>
      <c r="F35" s="451"/>
      <c r="G35" s="451"/>
      <c r="H35" s="451"/>
      <c r="I35" s="451"/>
      <c r="J35" s="451"/>
      <c r="K35" s="451"/>
      <c r="L35" s="451"/>
      <c r="M35" s="452"/>
      <c r="N35" s="451" t="s">
        <v>294</v>
      </c>
      <c r="O35" s="451"/>
      <c r="P35" s="451"/>
      <c r="Q35" s="451"/>
      <c r="R35" s="451"/>
      <c r="S35" s="451"/>
      <c r="T35" s="451"/>
      <c r="U35" s="451"/>
      <c r="V35" s="451"/>
      <c r="W35" s="451"/>
      <c r="X35" s="451"/>
      <c r="Y35" s="452"/>
    </row>
    <row r="36" spans="1:25" s="100" customFormat="1" ht="21" customHeight="1" x14ac:dyDescent="0.25">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3">
      <c r="A37" s="396"/>
      <c r="B37" s="403" t="str">
        <f>IF(ISBLANK(B35),"",CONCATENATE($E$17,$F$17,".",$G$17,".","0",RIGHT($B$22,1),".",RIGHT(L37,1),$A35,IF(COUNTIFS(B35,"*op?ional*")=1,"-ij","")))</f>
        <v>M290.22.01.S5</v>
      </c>
      <c r="C37" s="404"/>
      <c r="D37" s="405"/>
      <c r="E37" s="365">
        <v>7</v>
      </c>
      <c r="F37" s="365" t="s">
        <v>140</v>
      </c>
      <c r="G37" s="366"/>
      <c r="H37" s="367"/>
      <c r="I37" s="367"/>
      <c r="J37" s="367"/>
      <c r="K37" s="368">
        <v>168</v>
      </c>
      <c r="L37" s="365" t="s">
        <v>152</v>
      </c>
      <c r="M37" s="305"/>
      <c r="N37" s="403" t="str">
        <f>IF(ISBLANK(N35),"",CONCATENATE($E$17,$F$17,".",$G$17,".","0",RIGHT($N$22,1),".",RIGHT(X37,1),$A35,IF(COUNTIFS(N35,"*op?ional*")=1,"-ij","")))</f>
        <v>M290.22.02.C5</v>
      </c>
      <c r="O37" s="404"/>
      <c r="P37" s="405"/>
      <c r="Q37" s="359">
        <v>2</v>
      </c>
      <c r="R37" s="359" t="s">
        <v>267</v>
      </c>
      <c r="S37" s="360">
        <v>14</v>
      </c>
      <c r="T37" s="361">
        <v>7</v>
      </c>
      <c r="U37" s="361">
        <v>0</v>
      </c>
      <c r="V37" s="361">
        <v>0</v>
      </c>
      <c r="W37" s="362"/>
      <c r="X37" s="363" t="s">
        <v>153</v>
      </c>
      <c r="Y37" s="364">
        <v>21</v>
      </c>
    </row>
    <row r="38" spans="1:25" s="100" customFormat="1" ht="21" customHeight="1" thickTop="1" x14ac:dyDescent="0.25">
      <c r="A38" s="394" t="s">
        <v>50</v>
      </c>
      <c r="B38" s="450"/>
      <c r="C38" s="451"/>
      <c r="D38" s="451"/>
      <c r="E38" s="451"/>
      <c r="F38" s="451"/>
      <c r="G38" s="451"/>
      <c r="H38" s="451"/>
      <c r="I38" s="451"/>
      <c r="J38" s="451"/>
      <c r="K38" s="451"/>
      <c r="L38" s="451"/>
      <c r="M38" s="452"/>
      <c r="N38" s="451" t="s">
        <v>295</v>
      </c>
      <c r="O38" s="451"/>
      <c r="P38" s="451"/>
      <c r="Q38" s="451"/>
      <c r="R38" s="451"/>
      <c r="S38" s="451"/>
      <c r="T38" s="451"/>
      <c r="U38" s="451"/>
      <c r="V38" s="451"/>
      <c r="W38" s="451"/>
      <c r="X38" s="451"/>
      <c r="Y38" s="452"/>
    </row>
    <row r="39" spans="1:25" s="100" customFormat="1" ht="21" customHeight="1" x14ac:dyDescent="0.25">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3">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M290.22.02.S6</v>
      </c>
      <c r="O40" s="404"/>
      <c r="P40" s="405"/>
      <c r="Q40" s="359">
        <v>7</v>
      </c>
      <c r="R40" s="359" t="s">
        <v>140</v>
      </c>
      <c r="S40" s="360"/>
      <c r="T40" s="361"/>
      <c r="U40" s="361"/>
      <c r="V40" s="361"/>
      <c r="W40" s="362">
        <v>147</v>
      </c>
      <c r="X40" s="363" t="s">
        <v>152</v>
      </c>
      <c r="Y40" s="364"/>
    </row>
    <row r="41" spans="1:25" s="100" customFormat="1" ht="21" customHeight="1" thickTop="1" x14ac:dyDescent="0.25">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5">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3">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5">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5">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3">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5">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5">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3">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5">
      <c r="A50" s="394" t="s">
        <v>238</v>
      </c>
      <c r="B50" s="416" t="s">
        <v>271</v>
      </c>
      <c r="C50" s="417"/>
      <c r="D50" s="417"/>
      <c r="E50" s="417"/>
      <c r="F50" s="417"/>
      <c r="G50" s="417"/>
      <c r="H50" s="417"/>
      <c r="I50" s="417"/>
      <c r="J50" s="417"/>
      <c r="K50" s="417"/>
      <c r="L50" s="417"/>
      <c r="M50" s="418"/>
      <c r="N50" s="416" t="s">
        <v>271</v>
      </c>
      <c r="O50" s="417"/>
      <c r="P50" s="417"/>
      <c r="Q50" s="417"/>
      <c r="R50" s="417"/>
      <c r="S50" s="417"/>
      <c r="T50" s="417"/>
      <c r="U50" s="417"/>
      <c r="V50" s="417"/>
      <c r="W50" s="417"/>
      <c r="X50" s="417"/>
      <c r="Y50" s="418"/>
    </row>
    <row r="51" spans="1:49" s="100" customFormat="1" ht="21" customHeight="1" x14ac:dyDescent="0.25">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3">
      <c r="A52" s="396"/>
      <c r="B52" s="403" t="str">
        <f>IF(ISBLANK(B50),"",CONCATENATE($E$17,$F$17,".",$G$17,".","0",RIGHT($B$22,1),".",RIGHT(L52,1),$A50,"-ij"))</f>
        <v>M290.22.01.10-ij</v>
      </c>
      <c r="C52" s="404"/>
      <c r="D52" s="405"/>
      <c r="E52" s="344">
        <v>2</v>
      </c>
      <c r="F52" s="344" t="s">
        <v>4</v>
      </c>
      <c r="G52" s="345"/>
      <c r="H52" s="346"/>
      <c r="I52" s="346"/>
      <c r="J52" s="346"/>
      <c r="K52" s="347"/>
      <c r="L52" s="344"/>
      <c r="M52" s="348"/>
      <c r="N52" s="403" t="str">
        <f>IF(ISBLANK(N50),"",CONCATENATE($E$17,$F$17,".",$G$17,".","0",RIGHT($N$22,1),".",RIGHT(X52,1),$A50,"-ij"))</f>
        <v>M290.22.02.10-ij</v>
      </c>
      <c r="O52" s="404"/>
      <c r="P52" s="405"/>
      <c r="Q52" s="349"/>
      <c r="R52" s="349"/>
      <c r="S52" s="350"/>
      <c r="T52" s="351"/>
      <c r="U52" s="351"/>
      <c r="V52" s="351"/>
      <c r="W52" s="352"/>
      <c r="X52" s="344"/>
      <c r="Y52" s="348"/>
    </row>
    <row r="53" spans="1:49" s="70" customFormat="1" ht="21" customHeight="1" thickTop="1" x14ac:dyDescent="0.25">
      <c r="A53" s="453" t="s">
        <v>48</v>
      </c>
      <c r="B53" s="101" t="s">
        <v>52</v>
      </c>
      <c r="C53" s="102"/>
      <c r="D53" s="102"/>
      <c r="E53" s="433">
        <f>SUM(G25:J25,G28:J28,G31:J31,G34:J34,G37:J37,G40:J40,G43:J43,G46:J46,G49:J49)</f>
        <v>196</v>
      </c>
      <c r="F53" s="434"/>
      <c r="G53" s="103" t="s">
        <v>5</v>
      </c>
      <c r="H53" s="104"/>
      <c r="I53" s="104"/>
      <c r="J53" s="104"/>
      <c r="K53" s="104"/>
      <c r="L53" s="105"/>
      <c r="M53" s="106">
        <f>SUM(M25,M28,M31,M34,M37,M40,M43,M46,M49)</f>
        <v>168</v>
      </c>
      <c r="N53" s="101" t="s">
        <v>52</v>
      </c>
      <c r="O53" s="102"/>
      <c r="P53" s="102"/>
      <c r="Q53" s="433">
        <f>SUM(S25:V25,S28:V28,S31:V31,S34:V34,S37:V37,S40:V40,S43:V43,S46:V46,S49:V49)</f>
        <v>217</v>
      </c>
      <c r="R53" s="434"/>
      <c r="S53" s="103" t="s">
        <v>5</v>
      </c>
      <c r="T53" s="104"/>
      <c r="U53" s="104"/>
      <c r="V53" s="104"/>
      <c r="W53" s="104"/>
      <c r="X53" s="105"/>
      <c r="Y53" s="112">
        <f>SUM(Y25,Y28,Y31,Y34,Y37,Y40,Y43,Y46,Y49)</f>
        <v>189</v>
      </c>
    </row>
    <row r="54" spans="1:49" s="70" customFormat="1" ht="21" customHeight="1" x14ac:dyDescent="0.25">
      <c r="A54" s="454"/>
      <c r="B54" s="443" t="s">
        <v>53</v>
      </c>
      <c r="C54" s="444"/>
      <c r="D54" s="444"/>
      <c r="E54" s="431">
        <f>SUM(G25:K25,G28:K28,G31:K31,G34:K34,G37:K37,G40:K40,G43:K43,G46:K46,G49:K49)</f>
        <v>364</v>
      </c>
      <c r="F54" s="432"/>
      <c r="G54" s="443" t="s">
        <v>55</v>
      </c>
      <c r="H54" s="444"/>
      <c r="I54" s="444"/>
      <c r="J54" s="107"/>
      <c r="K54" s="107"/>
      <c r="L54" s="108"/>
      <c r="M54" s="109">
        <f>E54+M53</f>
        <v>532</v>
      </c>
      <c r="N54" s="443" t="s">
        <v>53</v>
      </c>
      <c r="O54" s="444"/>
      <c r="P54" s="444"/>
      <c r="Q54" s="431">
        <f>SUM(S25:W25,S28:W28,S31:W31,S34:W34,S37:W37,S40:W40,S43:W43,S46:W46,S49:W49)</f>
        <v>364</v>
      </c>
      <c r="R54" s="432"/>
      <c r="S54" s="443" t="s">
        <v>55</v>
      </c>
      <c r="T54" s="444"/>
      <c r="U54" s="444"/>
      <c r="V54" s="110"/>
      <c r="W54" s="110"/>
      <c r="X54" s="111"/>
      <c r="Y54" s="112">
        <f>Q54+Y53</f>
        <v>553</v>
      </c>
    </row>
    <row r="55" spans="1:49" s="70" customFormat="1" ht="21" customHeight="1" thickBot="1" x14ac:dyDescent="0.3">
      <c r="A55" s="473"/>
      <c r="B55" s="494" t="s">
        <v>6</v>
      </c>
      <c r="C55" s="495"/>
      <c r="D55" s="113"/>
      <c r="E55" s="429">
        <f>SUM(E25,E28,E31,E34,E37,E40,E43,E46,E49)</f>
        <v>30</v>
      </c>
      <c r="F55" s="430"/>
      <c r="G55" s="465" t="s">
        <v>7</v>
      </c>
      <c r="H55" s="466"/>
      <c r="I55" s="466"/>
      <c r="J55" s="466"/>
      <c r="K55" s="466"/>
      <c r="L55" s="492" t="str">
        <f>AZ419</f>
        <v>3E,1D,1C</v>
      </c>
      <c r="M55" s="493"/>
      <c r="N55" s="496" t="s">
        <v>6</v>
      </c>
      <c r="O55" s="497"/>
      <c r="P55" s="114"/>
      <c r="Q55" s="429">
        <f>SUM(Q25,Q28,Q31,Q34,Q37,Q40,Q43,Q46,Q49)</f>
        <v>30</v>
      </c>
      <c r="R55" s="430"/>
      <c r="S55" s="465" t="s">
        <v>7</v>
      </c>
      <c r="T55" s="466"/>
      <c r="U55" s="466"/>
      <c r="V55" s="466"/>
      <c r="W55" s="115"/>
      <c r="X55" s="492" t="str">
        <f>AZ420</f>
        <v>3E,2D,1C</v>
      </c>
      <c r="Y55" s="493"/>
    </row>
    <row r="56" spans="1:49" s="70" customFormat="1" ht="21" customHeight="1" thickTop="1" x14ac:dyDescent="0.25">
      <c r="A56" s="453" t="s">
        <v>49</v>
      </c>
      <c r="B56" s="101" t="s">
        <v>52</v>
      </c>
      <c r="C56" s="102"/>
      <c r="D56" s="102"/>
      <c r="E56" s="422">
        <f>SUM(G58:J58)</f>
        <v>14</v>
      </c>
      <c r="F56" s="423"/>
      <c r="G56" s="103" t="s">
        <v>5</v>
      </c>
      <c r="H56" s="104"/>
      <c r="I56" s="104"/>
      <c r="J56" s="104"/>
      <c r="K56" s="104"/>
      <c r="L56" s="105"/>
      <c r="M56" s="116">
        <f>M53/14</f>
        <v>12</v>
      </c>
      <c r="N56" s="101" t="s">
        <v>52</v>
      </c>
      <c r="O56" s="102"/>
      <c r="P56" s="102"/>
      <c r="Q56" s="422">
        <f>SUM(S58:V58)</f>
        <v>15.5</v>
      </c>
      <c r="R56" s="423"/>
      <c r="S56" s="103" t="s">
        <v>5</v>
      </c>
      <c r="T56" s="104"/>
      <c r="U56" s="104"/>
      <c r="V56" s="104"/>
      <c r="W56" s="104"/>
      <c r="X56" s="117"/>
      <c r="Y56" s="118">
        <f>Y53/14</f>
        <v>13.5</v>
      </c>
    </row>
    <row r="57" spans="1:49" s="70" customFormat="1" ht="21" customHeight="1" x14ac:dyDescent="0.25">
      <c r="A57" s="454"/>
      <c r="B57" s="443" t="s">
        <v>53</v>
      </c>
      <c r="C57" s="444"/>
      <c r="D57" s="444"/>
      <c r="E57" s="424">
        <f>SUM(G58:K58)</f>
        <v>26</v>
      </c>
      <c r="F57" s="425"/>
      <c r="G57" s="443" t="s">
        <v>55</v>
      </c>
      <c r="H57" s="444"/>
      <c r="I57" s="444"/>
      <c r="J57" s="107"/>
      <c r="K57" s="107"/>
      <c r="L57" s="88"/>
      <c r="M57" s="119">
        <f>E57+M56</f>
        <v>38</v>
      </c>
      <c r="N57" s="443" t="s">
        <v>53</v>
      </c>
      <c r="O57" s="444"/>
      <c r="P57" s="444"/>
      <c r="Q57" s="424">
        <f>SUM(S58:W58)</f>
        <v>26</v>
      </c>
      <c r="R57" s="425"/>
      <c r="S57" s="443" t="s">
        <v>55</v>
      </c>
      <c r="T57" s="444"/>
      <c r="U57" s="444"/>
      <c r="V57" s="120"/>
      <c r="W57" s="120"/>
      <c r="X57" s="121"/>
      <c r="Y57" s="122">
        <f>Y54/14</f>
        <v>39.5</v>
      </c>
    </row>
    <row r="58" spans="1:49" s="70" customFormat="1" ht="21" customHeight="1" thickBot="1" x14ac:dyDescent="0.3">
      <c r="A58" s="455"/>
      <c r="B58" s="465" t="s">
        <v>8</v>
      </c>
      <c r="C58" s="466"/>
      <c r="D58" s="123"/>
      <c r="E58" s="123"/>
      <c r="F58" s="124"/>
      <c r="G58" s="125">
        <f>(G25+G28+G31+G34+G37+G40+G43+G46+G49)/14</f>
        <v>8</v>
      </c>
      <c r="H58" s="125">
        <f>(H25+H28+H31+H34+H37+H40+H43+H46+H49)/14</f>
        <v>1</v>
      </c>
      <c r="I58" s="125">
        <f t="shared" ref="I58:K58" si="0">(I25+I28+I31+I34+I37+I40+I43+I46+I49)/14</f>
        <v>4</v>
      </c>
      <c r="J58" s="125">
        <f t="shared" si="0"/>
        <v>1</v>
      </c>
      <c r="K58" s="125">
        <f t="shared" si="0"/>
        <v>12</v>
      </c>
      <c r="L58" s="501" t="s">
        <v>54</v>
      </c>
      <c r="M58" s="502"/>
      <c r="N58" s="465" t="s">
        <v>8</v>
      </c>
      <c r="O58" s="466"/>
      <c r="P58" s="123"/>
      <c r="Q58" s="123"/>
      <c r="R58" s="124"/>
      <c r="S58" s="125">
        <f>(S25+S28+S31+S34+S37+S40+S43+S46+S49)/14</f>
        <v>8.5</v>
      </c>
      <c r="T58" s="125">
        <f>(T25+T28+T31+T34+T37+T40+T43+T46+T49)/14</f>
        <v>0.5</v>
      </c>
      <c r="U58" s="125">
        <f t="shared" ref="U58:W58" si="1">(U25+U28+U31+U34+U37+U40+U43+U46+U49)/14</f>
        <v>4</v>
      </c>
      <c r="V58" s="125">
        <f t="shared" si="1"/>
        <v>2.5</v>
      </c>
      <c r="W58" s="125">
        <f t="shared" si="1"/>
        <v>10.5</v>
      </c>
      <c r="X58" s="501" t="s">
        <v>54</v>
      </c>
      <c r="Y58" s="502"/>
    </row>
    <row r="59" spans="1:49" s="70" customFormat="1" ht="21" customHeight="1" thickTop="1" x14ac:dyDescent="0.25">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268</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2022-2024</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3">
      <c r="A63" s="449" t="str">
        <f>IF(ISBLANK($G$17),"ANUL II",CONCATENATE("ANUL II (20",$G$17+1,-20,$G$17+2,")"))</f>
        <v>ANUL II (2023-2024)</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3">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5">
      <c r="A65" s="395" t="s">
        <v>28</v>
      </c>
      <c r="B65" s="437" t="s">
        <v>296</v>
      </c>
      <c r="C65" s="438"/>
      <c r="D65" s="438"/>
      <c r="E65" s="438"/>
      <c r="F65" s="438"/>
      <c r="G65" s="438"/>
      <c r="H65" s="438"/>
      <c r="I65" s="438"/>
      <c r="J65" s="438"/>
      <c r="K65" s="438"/>
      <c r="L65" s="438"/>
      <c r="M65" s="439"/>
      <c r="N65" s="445" t="s">
        <v>302</v>
      </c>
      <c r="O65" s="445"/>
      <c r="P65" s="445"/>
      <c r="Q65" s="445"/>
      <c r="R65" s="445"/>
      <c r="S65" s="445"/>
      <c r="T65" s="445"/>
      <c r="U65" s="445"/>
      <c r="V65" s="445"/>
      <c r="W65" s="445"/>
      <c r="X65" s="445"/>
      <c r="Y65" s="446"/>
    </row>
    <row r="66" spans="1:25" s="133" customFormat="1" ht="21" customHeight="1" x14ac:dyDescent="0.25">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3">
      <c r="A67" s="396"/>
      <c r="B67" s="403" t="str">
        <f>IF(ISBLANK(B65),"",CONCATENATE($E$17,$F$17,".",$G$17,".","0",RIGHT($B$64,1),".",RIGHT(L67,1),$A65,IF(COUNTIFS(B65,"*op?ional*")=1,"-ij","")))</f>
        <v>M290.22.03.S1</v>
      </c>
      <c r="C67" s="404"/>
      <c r="D67" s="405"/>
      <c r="E67" s="359">
        <v>6</v>
      </c>
      <c r="F67" s="359" t="s">
        <v>4</v>
      </c>
      <c r="G67" s="360">
        <v>21</v>
      </c>
      <c r="H67" s="361">
        <v>0</v>
      </c>
      <c r="I67" s="361">
        <v>14</v>
      </c>
      <c r="J67" s="361">
        <v>14</v>
      </c>
      <c r="K67" s="362"/>
      <c r="L67" s="363" t="s">
        <v>152</v>
      </c>
      <c r="M67" s="364">
        <v>42</v>
      </c>
      <c r="N67" s="403" t="str">
        <f>IF(ISBLANK(N65),"",CONCATENATE($E$17,$F$17,".",$G$17,".","0",RIGHT($N$64,1),".",RIGHT(X67,1),$A65,IF(COUNTIFS(N65,"*op?ional*")=1,"-ij","")))</f>
        <v>M290.22.04.S1</v>
      </c>
      <c r="O67" s="404"/>
      <c r="P67" s="405"/>
      <c r="Q67" s="359">
        <v>15</v>
      </c>
      <c r="R67" s="359" t="s">
        <v>140</v>
      </c>
      <c r="S67" s="360"/>
      <c r="T67" s="361"/>
      <c r="U67" s="361"/>
      <c r="V67" s="361"/>
      <c r="W67" s="362">
        <v>168</v>
      </c>
      <c r="X67" s="363" t="s">
        <v>152</v>
      </c>
      <c r="Y67" s="314"/>
    </row>
    <row r="68" spans="1:25" s="134" customFormat="1" ht="21" customHeight="1" thickTop="1" x14ac:dyDescent="0.25">
      <c r="A68" s="394" t="s">
        <v>29</v>
      </c>
      <c r="B68" s="450" t="s">
        <v>297</v>
      </c>
      <c r="C68" s="451"/>
      <c r="D68" s="451"/>
      <c r="E68" s="451"/>
      <c r="F68" s="451"/>
      <c r="G68" s="451"/>
      <c r="H68" s="451"/>
      <c r="I68" s="451"/>
      <c r="J68" s="451"/>
      <c r="K68" s="451"/>
      <c r="L68" s="451"/>
      <c r="M68" s="452"/>
      <c r="N68" s="445" t="s">
        <v>303</v>
      </c>
      <c r="O68" s="445"/>
      <c r="P68" s="445"/>
      <c r="Q68" s="445"/>
      <c r="R68" s="445"/>
      <c r="S68" s="445"/>
      <c r="T68" s="445"/>
      <c r="U68" s="445"/>
      <c r="V68" s="445"/>
      <c r="W68" s="445"/>
      <c r="X68" s="445"/>
      <c r="Y68" s="446"/>
    </row>
    <row r="69" spans="1:25" s="134" customFormat="1" ht="21" customHeight="1" x14ac:dyDescent="0.25">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3">
      <c r="A70" s="396"/>
      <c r="B70" s="403" t="str">
        <f>IF(ISBLANK(B68),"",CONCATENATE($E$17,$F$17,".",$G$17,".","0",RIGHT($B$64,1),".",RIGHT(L70,1),$A68,IF(COUNTIFS(B68,"*op?ional*")=1,"-ij","")))</f>
        <v>M290.22.03.A2</v>
      </c>
      <c r="C70" s="404"/>
      <c r="D70" s="405"/>
      <c r="E70" s="359">
        <v>6</v>
      </c>
      <c r="F70" s="359" t="s">
        <v>267</v>
      </c>
      <c r="G70" s="360">
        <v>28</v>
      </c>
      <c r="H70" s="361">
        <v>0</v>
      </c>
      <c r="I70" s="361">
        <v>14</v>
      </c>
      <c r="J70" s="361">
        <v>14</v>
      </c>
      <c r="K70" s="362"/>
      <c r="L70" s="363" t="s">
        <v>298</v>
      </c>
      <c r="M70" s="364">
        <v>42</v>
      </c>
      <c r="N70" s="403" t="str">
        <f>IF(ISBLANK(N68),"",CONCATENATE($E$17,$F$17,".",$G$17,".","0",RIGHT($N$64,1),".",RIGHT(X70,1),$A68,IF(COUNTIFS(N68,"*op?ional*")=1,"-ij","")))</f>
        <v>M290.22.04.S2</v>
      </c>
      <c r="O70" s="404"/>
      <c r="P70" s="405"/>
      <c r="Q70" s="359">
        <v>15</v>
      </c>
      <c r="R70" s="359" t="s">
        <v>267</v>
      </c>
      <c r="S70" s="360"/>
      <c r="T70" s="361"/>
      <c r="U70" s="361"/>
      <c r="V70" s="361"/>
      <c r="W70" s="362">
        <v>196</v>
      </c>
      <c r="X70" s="363" t="s">
        <v>152</v>
      </c>
      <c r="Y70" s="314"/>
    </row>
    <row r="71" spans="1:25" s="134" customFormat="1" ht="21" customHeight="1" thickTop="1" x14ac:dyDescent="0.25">
      <c r="A71" s="394" t="s">
        <v>30</v>
      </c>
      <c r="B71" s="450" t="s">
        <v>299</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5">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3">
      <c r="A73" s="396"/>
      <c r="B73" s="403" t="str">
        <f>IF(ISBLANK(B71),"",CONCATENATE($E$17,$F$17,".",$G$17,".","0",RIGHT($B$64,1),".",RIGHT(L73,1),$A71,IF(COUNTIFS(B71,"*op?ional*")=1,"-ij","")))</f>
        <v>M290.22.03.S3</v>
      </c>
      <c r="C73" s="404"/>
      <c r="D73" s="405"/>
      <c r="E73" s="359">
        <v>6</v>
      </c>
      <c r="F73" s="359" t="s">
        <v>4</v>
      </c>
      <c r="G73" s="360">
        <v>21</v>
      </c>
      <c r="H73" s="361">
        <v>28</v>
      </c>
      <c r="I73" s="361">
        <v>0</v>
      </c>
      <c r="J73" s="361">
        <v>0</v>
      </c>
      <c r="K73" s="362"/>
      <c r="L73" s="363" t="s">
        <v>152</v>
      </c>
      <c r="M73" s="364">
        <v>42</v>
      </c>
      <c r="N73" s="403" t="str">
        <f>IF(ISBLANK(N71),"",CONCATENATE($E$17,$F$17,".",$G$17,".","0",RIGHT($N$64,1),".",RIGHT(X73,1),$A71,IF(COUNTIFS(N71,"*op?ional*")=1,"-ij","")))</f>
        <v>M290.22.04.S3</v>
      </c>
      <c r="O73" s="404"/>
      <c r="P73" s="405"/>
      <c r="Q73" s="369">
        <v>10</v>
      </c>
      <c r="R73" s="369" t="s">
        <v>4</v>
      </c>
      <c r="S73" s="370">
        <v>0</v>
      </c>
      <c r="T73" s="371">
        <v>0</v>
      </c>
      <c r="U73" s="371">
        <v>0</v>
      </c>
      <c r="V73" s="371">
        <v>0</v>
      </c>
      <c r="W73" s="372">
        <v>0</v>
      </c>
      <c r="X73" s="373" t="s">
        <v>152</v>
      </c>
      <c r="Y73" s="374"/>
    </row>
    <row r="74" spans="1:25" s="134" customFormat="1" ht="21" customHeight="1" thickTop="1" x14ac:dyDescent="0.25">
      <c r="A74" s="394" t="s">
        <v>31</v>
      </c>
      <c r="B74" s="450" t="s">
        <v>300</v>
      </c>
      <c r="C74" s="451"/>
      <c r="D74" s="451"/>
      <c r="E74" s="451"/>
      <c r="F74" s="451"/>
      <c r="G74" s="451"/>
      <c r="H74" s="451"/>
      <c r="I74" s="451"/>
      <c r="J74" s="451"/>
      <c r="K74" s="451"/>
      <c r="L74" s="451"/>
      <c r="M74" s="452"/>
      <c r="N74" s="445"/>
      <c r="O74" s="445"/>
      <c r="P74" s="445"/>
      <c r="Q74" s="445"/>
      <c r="R74" s="445"/>
      <c r="S74" s="445"/>
      <c r="T74" s="445"/>
      <c r="U74" s="445"/>
      <c r="V74" s="445"/>
      <c r="W74" s="445"/>
      <c r="X74" s="445"/>
      <c r="Y74" s="446"/>
    </row>
    <row r="75" spans="1:25" s="134" customFormat="1" ht="21" customHeight="1" x14ac:dyDescent="0.25">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3">
      <c r="A76" s="396"/>
      <c r="B76" s="403" t="str">
        <f>IF(ISBLANK(B74),"",CONCATENATE($E$17,$F$17,".",$G$17,".","0",RIGHT($B$64,1),".",RIGHT(L76,1),$A74,IF(COUNTIFS(B74,"*op?ional*")=1,"-ij","")))</f>
        <v>M290.22.03.S4-ij</v>
      </c>
      <c r="C76" s="404"/>
      <c r="D76" s="405"/>
      <c r="E76" s="359">
        <v>5</v>
      </c>
      <c r="F76" s="359" t="s">
        <v>4</v>
      </c>
      <c r="G76" s="360">
        <v>28</v>
      </c>
      <c r="H76" s="361">
        <v>0</v>
      </c>
      <c r="I76" s="361">
        <v>0</v>
      </c>
      <c r="J76" s="361">
        <v>14</v>
      </c>
      <c r="K76" s="362"/>
      <c r="L76" s="363" t="s">
        <v>152</v>
      </c>
      <c r="M76" s="364">
        <v>42</v>
      </c>
      <c r="N76" s="403" t="str">
        <f>IF(ISBLANK(N74),"",CONCATENATE($E$17,$F$17,".",$G$17,".","0",RIGHT($N$64,1),".",RIGHT(X76,1),$A74,IF(COUNTIFS(N74,"*op?ional*")=1,"-ij","")))</f>
        <v/>
      </c>
      <c r="O76" s="404"/>
      <c r="P76" s="405"/>
      <c r="Q76" s="309"/>
      <c r="R76" s="309"/>
      <c r="S76" s="310"/>
      <c r="T76" s="311"/>
      <c r="U76" s="311"/>
      <c r="V76" s="311"/>
      <c r="W76" s="312"/>
      <c r="X76" s="313"/>
      <c r="Y76" s="314"/>
    </row>
    <row r="77" spans="1:25" s="134" customFormat="1" ht="21" customHeight="1" thickTop="1" x14ac:dyDescent="0.25">
      <c r="A77" s="394" t="s">
        <v>32</v>
      </c>
      <c r="B77" s="450" t="s">
        <v>301</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5">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3">
      <c r="A79" s="396"/>
      <c r="B79" s="403" t="str">
        <f>IF(ISBLANK(B77),"",CONCATENATE($E$17,$F$17,".",$G$17,".","0",RIGHT($B$64,1),".",RIGHT(L79,1),$A77,IF(COUNTIFS(B77,"*op?ional*")=1,"-ij","")))</f>
        <v>M290.22.03.S5</v>
      </c>
      <c r="C79" s="404"/>
      <c r="D79" s="405"/>
      <c r="E79" s="359">
        <v>7</v>
      </c>
      <c r="F79" s="359" t="s">
        <v>140</v>
      </c>
      <c r="G79" s="360"/>
      <c r="H79" s="361"/>
      <c r="I79" s="361"/>
      <c r="J79" s="361"/>
      <c r="K79" s="362">
        <v>168</v>
      </c>
      <c r="L79" s="363" t="s">
        <v>152</v>
      </c>
      <c r="M79" s="364">
        <v>42</v>
      </c>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5">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5">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3">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5">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5">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3">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5">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5">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3">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5">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5">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3">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5">
      <c r="A92" s="394" t="s">
        <v>238</v>
      </c>
      <c r="B92" s="416" t="s">
        <v>271</v>
      </c>
      <c r="C92" s="417"/>
      <c r="D92" s="417"/>
      <c r="E92" s="417"/>
      <c r="F92" s="417"/>
      <c r="G92" s="417"/>
      <c r="H92" s="417"/>
      <c r="I92" s="417"/>
      <c r="J92" s="417"/>
      <c r="K92" s="417"/>
      <c r="L92" s="417"/>
      <c r="M92" s="418"/>
      <c r="N92" s="416" t="s">
        <v>271</v>
      </c>
      <c r="O92" s="417"/>
      <c r="P92" s="417"/>
      <c r="Q92" s="417"/>
      <c r="R92" s="417"/>
      <c r="S92" s="417"/>
      <c r="T92" s="417"/>
      <c r="U92" s="417"/>
      <c r="V92" s="417"/>
      <c r="W92" s="417"/>
      <c r="X92" s="417"/>
      <c r="Y92" s="418"/>
    </row>
    <row r="93" spans="1:25" s="100" customFormat="1" ht="21" customHeight="1" x14ac:dyDescent="0.25">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3">
      <c r="A94" s="396"/>
      <c r="B94" s="403" t="str">
        <f>IF(ISBLANK(B92),"",CONCATENATE($E$17,$F$17,".",$G$17,".","0",RIGHT($B$64,1),".",RIGHT(L94,1),$A92,"-ij"))</f>
        <v>M290.22.03.10-ij</v>
      </c>
      <c r="C94" s="404"/>
      <c r="D94" s="405"/>
      <c r="E94" s="344">
        <v>2</v>
      </c>
      <c r="F94" s="344" t="s">
        <v>4</v>
      </c>
      <c r="G94" s="345"/>
      <c r="H94" s="346"/>
      <c r="I94" s="346"/>
      <c r="J94" s="346"/>
      <c r="K94" s="347"/>
      <c r="L94" s="344"/>
      <c r="M94" s="348"/>
      <c r="N94" s="403" t="str">
        <f>IF(ISBLANK(N92),"",CONCATENATE($E$17,$F$17,".",$G$17,".","0",RIGHT($N$64,1),".",RIGHT(X94,1),$A92,"-ij"))</f>
        <v>M290.22.04.10-ij</v>
      </c>
      <c r="O94" s="404"/>
      <c r="P94" s="405"/>
      <c r="Q94" s="349"/>
      <c r="R94" s="349"/>
      <c r="S94" s="350"/>
      <c r="T94" s="351"/>
      <c r="U94" s="351"/>
      <c r="V94" s="351"/>
      <c r="W94" s="352"/>
      <c r="X94" s="344"/>
      <c r="Y94" s="348"/>
    </row>
    <row r="95" spans="1:25" s="70" customFormat="1" ht="21" customHeight="1" thickTop="1" x14ac:dyDescent="0.25">
      <c r="A95" s="453" t="s">
        <v>48</v>
      </c>
      <c r="B95" s="101" t="s">
        <v>52</v>
      </c>
      <c r="C95" s="102"/>
      <c r="D95" s="102"/>
      <c r="E95" s="433">
        <f>SUM(G67:J67,G70:J70,G73:J73,G76:J76,G79:J79,G82:J82,G91:J91,G85:J85,G88:J88)</f>
        <v>196</v>
      </c>
      <c r="F95" s="434"/>
      <c r="G95" s="103" t="s">
        <v>5</v>
      </c>
      <c r="H95" s="104"/>
      <c r="I95" s="104"/>
      <c r="J95" s="104"/>
      <c r="K95" s="104"/>
      <c r="L95" s="105"/>
      <c r="M95" s="106">
        <f>SUM(M67,M70,M73,M76,M79,M82,M91,M85,M88)</f>
        <v>210</v>
      </c>
      <c r="N95" s="101" t="s">
        <v>52</v>
      </c>
      <c r="O95" s="102"/>
      <c r="P95" s="102"/>
      <c r="Q95" s="469">
        <f>SUM(S67:V67,S70:V70,S73:V73,S76:V76,S79:V79,S82:V82,S91:V91,S85:V85,S88:V88)</f>
        <v>0</v>
      </c>
      <c r="R95" s="470"/>
      <c r="S95" s="103" t="s">
        <v>5</v>
      </c>
      <c r="T95" s="104"/>
      <c r="U95" s="104"/>
      <c r="V95" s="104"/>
      <c r="W95" s="104"/>
      <c r="X95" s="105"/>
      <c r="Y95" s="135">
        <f>SUM(Y67,Y70,Y73,Y76,Y79,Y82,Y85,Y88,Y91)</f>
        <v>0</v>
      </c>
    </row>
    <row r="96" spans="1:25" s="70" customFormat="1" ht="21" customHeight="1" x14ac:dyDescent="0.25">
      <c r="A96" s="454"/>
      <c r="B96" s="443" t="s">
        <v>53</v>
      </c>
      <c r="C96" s="444"/>
      <c r="D96" s="444"/>
      <c r="E96" s="431">
        <f>SUM(G67:K67,G70:K70,G73:K73,G76:K76,G79:K79,G82:K82,G91:K91,G85:K85,G88:K88)</f>
        <v>364</v>
      </c>
      <c r="F96" s="432"/>
      <c r="G96" s="443" t="s">
        <v>55</v>
      </c>
      <c r="H96" s="444"/>
      <c r="I96" s="444"/>
      <c r="J96" s="107"/>
      <c r="K96" s="107"/>
      <c r="L96" s="108"/>
      <c r="M96" s="109">
        <f>E96+M95</f>
        <v>574</v>
      </c>
      <c r="N96" s="443" t="s">
        <v>53</v>
      </c>
      <c r="O96" s="444"/>
      <c r="P96" s="444"/>
      <c r="Q96" s="471">
        <f>SUM(S67:W67,S70:W70,S73:W73,S76:W76,S79:W79,S82:W82,S91:W91,S85:W85,S88:W88)</f>
        <v>364</v>
      </c>
      <c r="R96" s="472"/>
      <c r="S96" s="443" t="s">
        <v>55</v>
      </c>
      <c r="T96" s="444"/>
      <c r="U96" s="444"/>
      <c r="V96" s="110"/>
      <c r="W96" s="110"/>
      <c r="X96" s="111"/>
      <c r="Y96" s="136">
        <f>Q96+Y95</f>
        <v>364</v>
      </c>
    </row>
    <row r="97" spans="1:49" s="70" customFormat="1" ht="21" customHeight="1" thickBot="1" x14ac:dyDescent="0.3">
      <c r="A97" s="473"/>
      <c r="B97" s="465" t="s">
        <v>6</v>
      </c>
      <c r="C97" s="466"/>
      <c r="D97" s="113"/>
      <c r="E97" s="429">
        <f>SUM(E67,E70,E73,E76,E79,E82,E91,E85,E88)</f>
        <v>30</v>
      </c>
      <c r="F97" s="430"/>
      <c r="G97" s="465" t="s">
        <v>7</v>
      </c>
      <c r="H97" s="466"/>
      <c r="I97" s="466"/>
      <c r="J97" s="466"/>
      <c r="K97" s="466"/>
      <c r="L97" s="499" t="str">
        <f>AZ421</f>
        <v>3E,1D,1C</v>
      </c>
      <c r="M97" s="500"/>
      <c r="N97" s="465" t="s">
        <v>6</v>
      </c>
      <c r="O97" s="466"/>
      <c r="P97" s="114"/>
      <c r="Q97" s="427" t="str">
        <f>CONCATENATE(SUM(Q67,Q70,Q73,Q76,Q79,Q82,Q85,Q88,Q91,-CP449),"+",CP449,"*")</f>
        <v>30+10*</v>
      </c>
      <c r="R97" s="428"/>
      <c r="S97" s="465" t="s">
        <v>7</v>
      </c>
      <c r="T97" s="466"/>
      <c r="U97" s="466"/>
      <c r="V97" s="466"/>
      <c r="W97" s="115"/>
      <c r="X97" s="435" t="str">
        <f>AZ422</f>
        <v>1E,1D,1C</v>
      </c>
      <c r="Y97" s="436"/>
    </row>
    <row r="98" spans="1:49" s="70" customFormat="1" ht="21" customHeight="1" thickTop="1" x14ac:dyDescent="0.25">
      <c r="A98" s="453" t="s">
        <v>49</v>
      </c>
      <c r="B98" s="101" t="s">
        <v>52</v>
      </c>
      <c r="C98" s="102"/>
      <c r="D98" s="102"/>
      <c r="E98" s="422">
        <f>SUM(G100:J100)</f>
        <v>14</v>
      </c>
      <c r="F98" s="423"/>
      <c r="G98" s="103" t="s">
        <v>5</v>
      </c>
      <c r="H98" s="104"/>
      <c r="I98" s="104"/>
      <c r="J98" s="104"/>
      <c r="K98" s="104"/>
      <c r="L98" s="105"/>
      <c r="M98" s="116">
        <f>M95/14</f>
        <v>15</v>
      </c>
      <c r="N98" s="101" t="s">
        <v>52</v>
      </c>
      <c r="O98" s="102"/>
      <c r="P98" s="102"/>
      <c r="Q98" s="422">
        <f>SUM(S100:V100)</f>
        <v>0</v>
      </c>
      <c r="R98" s="423"/>
      <c r="S98" s="103" t="s">
        <v>5</v>
      </c>
      <c r="T98" s="104"/>
      <c r="U98" s="104"/>
      <c r="V98" s="104"/>
      <c r="W98" s="104"/>
      <c r="X98" s="117"/>
      <c r="Y98" s="118">
        <f>Y95/14</f>
        <v>0</v>
      </c>
    </row>
    <row r="99" spans="1:49" s="70" customFormat="1" ht="21" customHeight="1" x14ac:dyDescent="0.25">
      <c r="A99" s="454"/>
      <c r="B99" s="443" t="s">
        <v>53</v>
      </c>
      <c r="C99" s="444"/>
      <c r="D99" s="444"/>
      <c r="E99" s="424">
        <f>SUM(G100:K100)</f>
        <v>26</v>
      </c>
      <c r="F99" s="425"/>
      <c r="G99" s="443" t="s">
        <v>55</v>
      </c>
      <c r="H99" s="444"/>
      <c r="I99" s="444"/>
      <c r="J99" s="107"/>
      <c r="K99" s="107"/>
      <c r="L99" s="88"/>
      <c r="M99" s="119">
        <f>E99+M98</f>
        <v>41</v>
      </c>
      <c r="N99" s="443" t="s">
        <v>53</v>
      </c>
      <c r="O99" s="444"/>
      <c r="P99" s="444"/>
      <c r="Q99" s="424">
        <f>SUM(S100:W100)</f>
        <v>26</v>
      </c>
      <c r="R99" s="425"/>
      <c r="S99" s="443" t="s">
        <v>55</v>
      </c>
      <c r="T99" s="444"/>
      <c r="U99" s="444"/>
      <c r="V99" s="120"/>
      <c r="W99" s="120"/>
      <c r="X99" s="121"/>
      <c r="Y99" s="122">
        <f>Y96/14</f>
        <v>26</v>
      </c>
    </row>
    <row r="100" spans="1:49" s="70" customFormat="1" ht="21" customHeight="1" thickBot="1" x14ac:dyDescent="0.3">
      <c r="A100" s="455"/>
      <c r="B100" s="465" t="s">
        <v>8</v>
      </c>
      <c r="C100" s="466"/>
      <c r="D100" s="123"/>
      <c r="E100" s="123"/>
      <c r="F100" s="124"/>
      <c r="G100" s="125">
        <f>(G67+G70+G73+G76+G79+G82+G91+G85+G88)/14</f>
        <v>7</v>
      </c>
      <c r="H100" s="125">
        <f>(H67+H70+H73+H76+H79+H82+H91+H85+H88)/14</f>
        <v>2</v>
      </c>
      <c r="I100" s="125">
        <f t="shared" ref="I100:K100" si="2">(I67+I70+I73+I76+I79+I82+I91+I85+I88)/14</f>
        <v>2</v>
      </c>
      <c r="J100" s="125">
        <f t="shared" si="2"/>
        <v>3</v>
      </c>
      <c r="K100" s="125">
        <f t="shared" si="2"/>
        <v>12</v>
      </c>
      <c r="L100" s="501" t="s">
        <v>54</v>
      </c>
      <c r="M100" s="502"/>
      <c r="N100" s="465" t="s">
        <v>8</v>
      </c>
      <c r="O100" s="46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1" t="s">
        <v>54</v>
      </c>
      <c r="Y100" s="502"/>
    </row>
    <row r="101" spans="1:49" ht="21" customHeight="1" thickTop="1" x14ac:dyDescent="0.25">
      <c r="A101" s="426" t="s">
        <v>269</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268</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Ovidiu 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2022-2024</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(2022-2023)</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3">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5">
      <c r="A113" s="395" t="s">
        <v>33</v>
      </c>
      <c r="B113" s="462" t="s">
        <v>305</v>
      </c>
      <c r="C113" s="463"/>
      <c r="D113" s="463"/>
      <c r="E113" s="463"/>
      <c r="F113" s="463"/>
      <c r="G113" s="463"/>
      <c r="H113" s="463"/>
      <c r="I113" s="463"/>
      <c r="J113" s="463"/>
      <c r="K113" s="463"/>
      <c r="L113" s="463"/>
      <c r="M113" s="464"/>
      <c r="N113" s="462" t="s">
        <v>307</v>
      </c>
      <c r="O113" s="463"/>
      <c r="P113" s="463"/>
      <c r="Q113" s="463"/>
      <c r="R113" s="463"/>
      <c r="S113" s="463"/>
      <c r="T113" s="463"/>
      <c r="U113" s="463"/>
      <c r="V113" s="463"/>
      <c r="W113" s="463"/>
      <c r="X113" s="463"/>
      <c r="Y113" s="464"/>
    </row>
    <row r="114" spans="1:25" s="134" customFormat="1" ht="21" customHeight="1" x14ac:dyDescent="0.25">
      <c r="A114" s="395"/>
      <c r="B114" s="459"/>
      <c r="C114" s="460"/>
      <c r="D114" s="460"/>
      <c r="E114" s="460"/>
      <c r="F114" s="460"/>
      <c r="G114" s="460"/>
      <c r="H114" s="460"/>
      <c r="I114" s="460"/>
      <c r="J114" s="460"/>
      <c r="K114" s="460"/>
      <c r="L114" s="460"/>
      <c r="M114" s="461"/>
      <c r="N114" s="459"/>
      <c r="O114" s="460"/>
      <c r="P114" s="460"/>
      <c r="Q114" s="460"/>
      <c r="R114" s="460"/>
      <c r="S114" s="460"/>
      <c r="T114" s="460"/>
      <c r="U114" s="460"/>
      <c r="V114" s="460"/>
      <c r="W114" s="460"/>
      <c r="X114" s="460"/>
      <c r="Y114" s="461"/>
    </row>
    <row r="115" spans="1:25" s="134" customFormat="1" ht="21" customHeight="1" thickBot="1" x14ac:dyDescent="0.3">
      <c r="A115" s="396"/>
      <c r="B115" s="403" t="str">
        <f>IF(ISBLANK(B113),"",CONCATENATE(LEFT(INDEX(B$23:B$49,MATCH(LEFT(B113,11)&amp;"*",B$23:B$49,0)+2),FIND("-",INDEX(B$23:B$49,MATCH(LEFT(B113,11)&amp;"*",B$23:B$49,0)+2))),$A113))</f>
        <v>M290.22.01.A4-01</v>
      </c>
      <c r="C115" s="404"/>
      <c r="D115" s="405"/>
      <c r="E115" s="359">
        <v>5</v>
      </c>
      <c r="F115" s="359" t="s">
        <v>267</v>
      </c>
      <c r="G115" s="360">
        <v>28</v>
      </c>
      <c r="H115" s="361">
        <v>14</v>
      </c>
      <c r="I115" s="361">
        <v>0</v>
      </c>
      <c r="J115" s="361">
        <v>0</v>
      </c>
      <c r="K115" s="362"/>
      <c r="L115" s="363" t="s">
        <v>286</v>
      </c>
      <c r="M115" s="364">
        <v>42</v>
      </c>
      <c r="N115" s="403" t="str">
        <f>IF(ISBLANK(N113),"",CONCATENATE(LEFT(INDEX(N$23:N$49,MATCH(LEFT(N113,11)&amp;"*",N$23:N$49,0)+2),FIND("-",INDEX(N$23:N$49,MATCH(LEFT(N113,11)&amp;"*",N$23:N$49,0)+2))),$A113))</f>
        <v>M290.22.02.S4-01</v>
      </c>
      <c r="O115" s="404"/>
      <c r="P115" s="405"/>
      <c r="Q115" s="359">
        <v>5</v>
      </c>
      <c r="R115" s="359" t="s">
        <v>267</v>
      </c>
      <c r="S115" s="360">
        <v>28</v>
      </c>
      <c r="T115" s="361">
        <v>0</v>
      </c>
      <c r="U115" s="361">
        <v>14</v>
      </c>
      <c r="V115" s="361">
        <v>0</v>
      </c>
      <c r="W115" s="362"/>
      <c r="X115" s="363" t="s">
        <v>152</v>
      </c>
      <c r="Y115" s="364">
        <v>42</v>
      </c>
    </row>
    <row r="116" spans="1:25" s="134" customFormat="1" ht="21" customHeight="1" thickTop="1" x14ac:dyDescent="0.25">
      <c r="A116" s="395" t="s">
        <v>34</v>
      </c>
      <c r="B116" s="456" t="s">
        <v>304</v>
      </c>
      <c r="C116" s="457"/>
      <c r="D116" s="457"/>
      <c r="E116" s="457"/>
      <c r="F116" s="457"/>
      <c r="G116" s="457"/>
      <c r="H116" s="457"/>
      <c r="I116" s="457"/>
      <c r="J116" s="457"/>
      <c r="K116" s="457"/>
      <c r="L116" s="457"/>
      <c r="M116" s="458"/>
      <c r="N116" s="462" t="s">
        <v>306</v>
      </c>
      <c r="O116" s="463"/>
      <c r="P116" s="463"/>
      <c r="Q116" s="463"/>
      <c r="R116" s="463"/>
      <c r="S116" s="463"/>
      <c r="T116" s="463"/>
      <c r="U116" s="463"/>
      <c r="V116" s="463"/>
      <c r="W116" s="463"/>
      <c r="X116" s="463"/>
      <c r="Y116" s="464"/>
    </row>
    <row r="117" spans="1:25" s="134" customFormat="1" ht="21" customHeight="1" x14ac:dyDescent="0.25">
      <c r="A117" s="395"/>
      <c r="B117" s="459"/>
      <c r="C117" s="460"/>
      <c r="D117" s="460"/>
      <c r="E117" s="460"/>
      <c r="F117" s="460"/>
      <c r="G117" s="460"/>
      <c r="H117" s="460"/>
      <c r="I117" s="460"/>
      <c r="J117" s="460"/>
      <c r="K117" s="460"/>
      <c r="L117" s="460"/>
      <c r="M117" s="461"/>
      <c r="N117" s="459"/>
      <c r="O117" s="460"/>
      <c r="P117" s="460"/>
      <c r="Q117" s="460"/>
      <c r="R117" s="460"/>
      <c r="S117" s="460"/>
      <c r="T117" s="460"/>
      <c r="U117" s="460"/>
      <c r="V117" s="460"/>
      <c r="W117" s="460"/>
      <c r="X117" s="460"/>
      <c r="Y117" s="461"/>
    </row>
    <row r="118" spans="1:25" s="134" customFormat="1" ht="21" customHeight="1" thickBot="1" x14ac:dyDescent="0.3">
      <c r="A118" s="396"/>
      <c r="B118" s="403" t="str">
        <f>IF(ISBLANK(B116),"",CONCATENATE(LEFT(INDEX(B$23:B$49,MATCH(LEFT(B116,11)&amp;"*",B$23:B$49,0)+2),FIND("-",INDEX(B$23:B$49,MATCH(LEFT(B116,11)&amp;"*",B$23:B$49,0)+2))),$A116))</f>
        <v>M290.22.01.A4-02</v>
      </c>
      <c r="C118" s="404"/>
      <c r="D118" s="405"/>
      <c r="E118" s="359">
        <v>5</v>
      </c>
      <c r="F118" s="359" t="s">
        <v>267</v>
      </c>
      <c r="G118" s="360">
        <v>28</v>
      </c>
      <c r="H118" s="361">
        <v>14</v>
      </c>
      <c r="I118" s="361">
        <v>0</v>
      </c>
      <c r="J118" s="361">
        <v>0</v>
      </c>
      <c r="K118" s="362"/>
      <c r="L118" s="363" t="s">
        <v>286</v>
      </c>
      <c r="M118" s="364">
        <v>42</v>
      </c>
      <c r="N118" s="403" t="str">
        <f>IF(ISBLANK(N116),"",CONCATENATE(LEFT(INDEX(N$23:N$49,MATCH(LEFT(N116,11)&amp;"*",N$23:N$49,0)+2),FIND("-",INDEX(N$23:N$49,MATCH(LEFT(N116,11)&amp;"*",N$23:N$49,0)+2))),$A116))</f>
        <v>M290.22.02.S4-02</v>
      </c>
      <c r="O118" s="404"/>
      <c r="P118" s="405"/>
      <c r="Q118" s="359">
        <v>5</v>
      </c>
      <c r="R118" s="359" t="s">
        <v>267</v>
      </c>
      <c r="S118" s="360">
        <v>28</v>
      </c>
      <c r="T118" s="361">
        <v>0</v>
      </c>
      <c r="U118" s="361">
        <v>14</v>
      </c>
      <c r="V118" s="361">
        <v>0</v>
      </c>
      <c r="W118" s="362"/>
      <c r="X118" s="363" t="s">
        <v>152</v>
      </c>
      <c r="Y118" s="364">
        <v>42</v>
      </c>
    </row>
    <row r="119" spans="1:25" s="134" customFormat="1" ht="21" customHeight="1" thickTop="1" x14ac:dyDescent="0.25">
      <c r="A119" s="394" t="s">
        <v>35</v>
      </c>
      <c r="B119" s="462"/>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5">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3">
      <c r="A121" s="396"/>
      <c r="B121" s="403" t="str">
        <f>IF(ISBLANK(B119),"",CONCATENATE(LEFT(INDEX(B$23:B$49,MATCH(LEFT(B119,11)&amp;"*",B$23:B$49,0)+2),FIND("-",INDEX(B$23:B$49,MATCH(LEFT(B119,11)&amp;"*",B$23:B$49,0)+2))),$A119))</f>
        <v/>
      </c>
      <c r="C121" s="404"/>
      <c r="D121" s="405"/>
      <c r="E121" s="300"/>
      <c r="F121" s="300"/>
      <c r="G121" s="301"/>
      <c r="H121" s="302"/>
      <c r="I121" s="302"/>
      <c r="J121" s="302"/>
      <c r="K121" s="303"/>
      <c r="L121" s="304"/>
      <c r="M121" s="305"/>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5">
      <c r="A122" s="394" t="s">
        <v>36</v>
      </c>
      <c r="B122" s="462"/>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5">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3">
      <c r="A124" s="396"/>
      <c r="B124" s="403" t="str">
        <f>IF(ISBLANK(B122),"",CONCATENATE(LEFT(INDEX(B$23:B$49,MATCH(LEFT(B122,11)&amp;"*",B$23:B$49,0)+2),FIND("-",INDEX(B$23:B$49,MATCH(LEFT(B122,11)&amp;"*",B$23:B$49,0)+2))),$A122))</f>
        <v/>
      </c>
      <c r="C124" s="404"/>
      <c r="D124" s="405"/>
      <c r="E124" s="300"/>
      <c r="F124" s="300"/>
      <c r="G124" s="301"/>
      <c r="H124" s="302"/>
      <c r="I124" s="302"/>
      <c r="J124" s="302"/>
      <c r="K124" s="303"/>
      <c r="L124" s="304"/>
      <c r="M124" s="305"/>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5">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5">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3">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5">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5">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3">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5">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5">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3">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5">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5">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3">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5">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5">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3">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5">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5">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3">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5">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3">
      <c r="A144" s="406" t="s">
        <v>270</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2022-2024</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(2023-2024)</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3">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5">
      <c r="A151" s="395" t="s">
        <v>33</v>
      </c>
      <c r="B151" s="456" t="s">
        <v>308</v>
      </c>
      <c r="C151" s="457"/>
      <c r="D151" s="457"/>
      <c r="E151" s="457"/>
      <c r="F151" s="457"/>
      <c r="G151" s="457"/>
      <c r="H151" s="457"/>
      <c r="I151" s="457"/>
      <c r="J151" s="457"/>
      <c r="K151" s="457"/>
      <c r="L151" s="457"/>
      <c r="M151" s="458"/>
      <c r="N151" s="462"/>
      <c r="O151" s="463"/>
      <c r="P151" s="463"/>
      <c r="Q151" s="463"/>
      <c r="R151" s="463"/>
      <c r="S151" s="463"/>
      <c r="T151" s="463"/>
      <c r="U151" s="463"/>
      <c r="V151" s="463"/>
      <c r="W151" s="463"/>
      <c r="X151" s="463"/>
      <c r="Y151" s="464"/>
    </row>
    <row r="152" spans="1:74" s="134" customFormat="1" ht="21" customHeight="1" x14ac:dyDescent="0.25">
      <c r="A152" s="395"/>
      <c r="B152" s="459"/>
      <c r="C152" s="460"/>
      <c r="D152" s="460"/>
      <c r="E152" s="460"/>
      <c r="F152" s="460"/>
      <c r="G152" s="460"/>
      <c r="H152" s="460"/>
      <c r="I152" s="460"/>
      <c r="J152" s="460"/>
      <c r="K152" s="460"/>
      <c r="L152" s="460"/>
      <c r="M152" s="461"/>
      <c r="N152" s="459"/>
      <c r="O152" s="460"/>
      <c r="P152" s="460"/>
      <c r="Q152" s="460"/>
      <c r="R152" s="460"/>
      <c r="S152" s="460"/>
      <c r="T152" s="460"/>
      <c r="U152" s="460"/>
      <c r="V152" s="460"/>
      <c r="W152" s="460"/>
      <c r="X152" s="460"/>
      <c r="Y152" s="461"/>
    </row>
    <row r="153" spans="1:74" s="134" customFormat="1" ht="21" customHeight="1" thickBot="1" x14ac:dyDescent="0.3">
      <c r="A153" s="396"/>
      <c r="B153" s="403" t="str">
        <f>IF(ISBLANK(B151),"",CONCATENATE(LEFT(INDEX(B$65:B$91,MATCH(LEFT(B151,11)&amp;"*",B$65:B$91,0)+2),FIND("-",INDEX(B$65:B$91,MATCH(LEFT(B151,11)&amp;"*",B$65:B$91,0)+2))),$A151))</f>
        <v>M290.22.03.S4-01</v>
      </c>
      <c r="C153" s="404"/>
      <c r="D153" s="405"/>
      <c r="E153" s="359">
        <v>5</v>
      </c>
      <c r="F153" s="359" t="s">
        <v>4</v>
      </c>
      <c r="G153" s="360">
        <v>28</v>
      </c>
      <c r="H153" s="361">
        <v>0</v>
      </c>
      <c r="I153" s="361">
        <v>0</v>
      </c>
      <c r="J153" s="361">
        <v>14</v>
      </c>
      <c r="K153" s="362"/>
      <c r="L153" s="363" t="s">
        <v>152</v>
      </c>
      <c r="M153" s="364">
        <v>42</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5">
      <c r="A154" s="395" t="s">
        <v>34</v>
      </c>
      <c r="B154" s="456" t="s">
        <v>309</v>
      </c>
      <c r="C154" s="457"/>
      <c r="D154" s="457"/>
      <c r="E154" s="457"/>
      <c r="F154" s="457"/>
      <c r="G154" s="457"/>
      <c r="H154" s="457"/>
      <c r="I154" s="457"/>
      <c r="J154" s="457"/>
      <c r="K154" s="457"/>
      <c r="L154" s="457"/>
      <c r="M154" s="458"/>
      <c r="N154" s="462"/>
      <c r="O154" s="463"/>
      <c r="P154" s="463"/>
      <c r="Q154" s="463"/>
      <c r="R154" s="463"/>
      <c r="S154" s="463"/>
      <c r="T154" s="463"/>
      <c r="U154" s="463"/>
      <c r="V154" s="463"/>
      <c r="W154" s="463"/>
      <c r="X154" s="463"/>
      <c r="Y154" s="464"/>
    </row>
    <row r="155" spans="1:74" s="134" customFormat="1" ht="21" customHeight="1" x14ac:dyDescent="0.25">
      <c r="A155" s="395"/>
      <c r="B155" s="459"/>
      <c r="C155" s="460"/>
      <c r="D155" s="460"/>
      <c r="E155" s="460"/>
      <c r="F155" s="460"/>
      <c r="G155" s="460"/>
      <c r="H155" s="460"/>
      <c r="I155" s="460"/>
      <c r="J155" s="460"/>
      <c r="K155" s="460"/>
      <c r="L155" s="460"/>
      <c r="M155" s="461"/>
      <c r="N155" s="459"/>
      <c r="O155" s="460"/>
      <c r="P155" s="460"/>
      <c r="Q155" s="460"/>
      <c r="R155" s="460"/>
      <c r="S155" s="460"/>
      <c r="T155" s="460"/>
      <c r="U155" s="460"/>
      <c r="V155" s="460"/>
      <c r="W155" s="460"/>
      <c r="X155" s="460"/>
      <c r="Y155" s="461"/>
    </row>
    <row r="156" spans="1:74" s="134" customFormat="1" ht="21" customHeight="1" thickBot="1" x14ac:dyDescent="0.3">
      <c r="A156" s="396"/>
      <c r="B156" s="403" t="str">
        <f>IF(ISBLANK(B154),"",CONCATENATE(LEFT(INDEX(B$65:B$91,MATCH(LEFT(B154,11)&amp;"*",B$65:B$91,0)+2),FIND("-",INDEX(B$65:B$91,MATCH(LEFT(B154,11)&amp;"*",B$65:B$91,0)+2))),$A154))</f>
        <v>M290.22.03.S4-02</v>
      </c>
      <c r="C156" s="404"/>
      <c r="D156" s="405"/>
      <c r="E156" s="359">
        <v>5</v>
      </c>
      <c r="F156" s="359" t="s">
        <v>4</v>
      </c>
      <c r="G156" s="360">
        <v>28</v>
      </c>
      <c r="H156" s="361">
        <v>0</v>
      </c>
      <c r="I156" s="361">
        <v>0</v>
      </c>
      <c r="J156" s="361">
        <v>14</v>
      </c>
      <c r="K156" s="362"/>
      <c r="L156" s="363" t="s">
        <v>152</v>
      </c>
      <c r="M156" s="364">
        <v>42</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5">
      <c r="A157" s="394" t="s">
        <v>35</v>
      </c>
      <c r="B157" s="462"/>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5">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3">
      <c r="A159" s="396"/>
      <c r="B159" s="403" t="str">
        <f>IF(ISBLANK(B157),"",CONCATENATE(LEFT(INDEX(B$65:B$91,MATCH(LEFT(B157,11)&amp;"*",B$65:B$91,0)+2),FIND("-",INDEX(B$65:B$91,MATCH(LEFT(B157,11)&amp;"*",B$65:B$91,0)+2))),$A157))</f>
        <v/>
      </c>
      <c r="C159" s="404"/>
      <c r="D159" s="405"/>
      <c r="E159" s="300"/>
      <c r="F159" s="300"/>
      <c r="G159" s="300"/>
      <c r="H159" s="300"/>
      <c r="I159" s="300"/>
      <c r="J159" s="300"/>
      <c r="K159" s="300"/>
      <c r="L159" s="300"/>
      <c r="M159" s="300"/>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5">
      <c r="A160" s="394" t="s">
        <v>36</v>
      </c>
      <c r="B160" s="462"/>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5">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3">
      <c r="A162" s="396"/>
      <c r="B162" s="403" t="str">
        <f>IF(ISBLANK(B160),"",CONCATENATE(LEFT(INDEX(B$65:B$91,MATCH(LEFT(B160,11)&amp;"*",B$65:B$91,0)+2),FIND("-",INDEX(B$65:B$91,MATCH(LEFT(B160,11)&amp;"*",B$65:B$91,0)+2))),$A160))</f>
        <v/>
      </c>
      <c r="C162" s="404"/>
      <c r="D162" s="405"/>
      <c r="E162" s="300"/>
      <c r="F162" s="300"/>
      <c r="G162" s="300"/>
      <c r="H162" s="300"/>
      <c r="I162" s="300"/>
      <c r="J162" s="300"/>
      <c r="K162" s="300"/>
      <c r="L162" s="300"/>
      <c r="M162" s="300"/>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5">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5">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3">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5">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5">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3">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5">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5">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3">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5">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5">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3">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5">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5">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3">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5">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5">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3">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406" t="s">
        <v>270</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3">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3">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5">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5">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Ovidiu Gelu TIRIAN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10" t="s">
        <v>272</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7.399999999999999" x14ac:dyDescent="0.25">
      <c r="A213" s="411" t="str">
        <f>A20</f>
        <v>Pentru seria de studenti 2022-2024</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4.4" thickBot="1" x14ac:dyDescent="0.3">
      <c r="A214" s="412" t="str">
        <f>A21</f>
        <v>ANUL I (2022-2023)</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3">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ht="14.4" thickTop="1" x14ac:dyDescent="0.25">
      <c r="A216" s="395" t="s">
        <v>33</v>
      </c>
      <c r="B216" s="397" t="s">
        <v>315</v>
      </c>
      <c r="C216" s="398"/>
      <c r="D216" s="398"/>
      <c r="E216" s="398"/>
      <c r="F216" s="398"/>
      <c r="G216" s="398"/>
      <c r="H216" s="398"/>
      <c r="I216" s="398"/>
      <c r="J216" s="398"/>
      <c r="K216" s="398"/>
      <c r="L216" s="398"/>
      <c r="M216" s="399"/>
      <c r="N216" s="397" t="s">
        <v>315</v>
      </c>
      <c r="O216" s="398"/>
      <c r="P216" s="398"/>
      <c r="Q216" s="398"/>
      <c r="R216" s="398"/>
      <c r="S216" s="398"/>
      <c r="T216" s="398"/>
      <c r="U216" s="398"/>
      <c r="V216" s="398"/>
      <c r="W216" s="398"/>
      <c r="X216" s="398"/>
      <c r="Y216" s="399"/>
    </row>
    <row r="217" spans="1:25" ht="13.8" x14ac:dyDescent="0.25">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8" thickBot="1" x14ac:dyDescent="0.3">
      <c r="A218" s="396"/>
      <c r="B218" s="403" t="str">
        <f>IF(ISBLANK(B216),"",CONCATENATE($E$17,$F$17,".",$G$17,".","0",RIGHT($B$215,1),".",RIGHT(L218,1),$A$50,"-",A216))</f>
        <v>M290.22.01.F10-01</v>
      </c>
      <c r="C218" s="404"/>
      <c r="D218" s="405"/>
      <c r="E218" s="543">
        <v>2</v>
      </c>
      <c r="F218" s="544" t="s">
        <v>140</v>
      </c>
      <c r="G218" s="544">
        <v>0</v>
      </c>
      <c r="H218" s="545">
        <v>0</v>
      </c>
      <c r="I218" s="546">
        <v>28</v>
      </c>
      <c r="J218" s="546">
        <v>0</v>
      </c>
      <c r="K218" s="547">
        <v>0</v>
      </c>
      <c r="L218" s="544" t="s">
        <v>316</v>
      </c>
      <c r="M218" s="547">
        <v>22</v>
      </c>
      <c r="N218" s="403" t="str">
        <f>IF(ISBLANK(N216),"",CONCATENATE($E$17,$F$17,".",$G$17,".","0",RIGHT($N$215,1),".",RIGHT(X218,1),$A$50,"-",A216))</f>
        <v>M290.22.02.F10-01</v>
      </c>
      <c r="O218" s="404"/>
      <c r="P218" s="405"/>
      <c r="Q218" s="543">
        <v>2</v>
      </c>
      <c r="R218" s="544" t="s">
        <v>140</v>
      </c>
      <c r="S218" s="544">
        <v>0</v>
      </c>
      <c r="T218" s="545">
        <v>0</v>
      </c>
      <c r="U218" s="546">
        <v>28</v>
      </c>
      <c r="V218" s="546">
        <v>0</v>
      </c>
      <c r="W218" s="547">
        <v>0</v>
      </c>
      <c r="X218" s="544" t="s">
        <v>316</v>
      </c>
      <c r="Y218" s="547">
        <v>22</v>
      </c>
    </row>
    <row r="219" spans="1:25" ht="14.4" thickTop="1" x14ac:dyDescent="0.25">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3.8" x14ac:dyDescent="0.25">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3">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ht="14.4" thickTop="1" x14ac:dyDescent="0.25">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3.8" x14ac:dyDescent="0.25">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3">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ht="14.4" thickTop="1" x14ac:dyDescent="0.25">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3.8" x14ac:dyDescent="0.25">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3">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6" thickTop="1" x14ac:dyDescent="0.25"/>
    <row r="229" spans="1:25" ht="13.8" x14ac:dyDescent="0.25">
      <c r="A229" s="406" t="s">
        <v>273</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7.399999999999999" x14ac:dyDescent="0.25">
      <c r="A232" s="410" t="s">
        <v>272</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7.399999999999999" x14ac:dyDescent="0.25">
      <c r="A233" s="411" t="str">
        <f>A20</f>
        <v>Pentru seria de studenti 2022-2024</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4.4" thickBot="1" x14ac:dyDescent="0.3">
      <c r="A234" s="412" t="str">
        <f>A63</f>
        <v>ANUL II (2023-2024)</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thickTop="1" thickBot="1" x14ac:dyDescent="0.3">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ht="14.4" thickTop="1" x14ac:dyDescent="0.25">
      <c r="A236" s="395" t="s">
        <v>33</v>
      </c>
      <c r="B236" s="397" t="s">
        <v>315</v>
      </c>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3.8" x14ac:dyDescent="0.25">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8" thickBot="1" x14ac:dyDescent="0.3">
      <c r="A238" s="396"/>
      <c r="B238" s="403" t="str">
        <f>IF(ISBLANK(B236),"",CONCATENATE($E$17,$F$17,".",$G$17,".","0",RIGHT($B$235,1),".",RIGHT(L238,1),$A$50,"-",A236))</f>
        <v>M290.22.03.F10-01</v>
      </c>
      <c r="C238" s="404"/>
      <c r="D238" s="405"/>
      <c r="E238" s="543">
        <v>2</v>
      </c>
      <c r="F238" s="544" t="s">
        <v>140</v>
      </c>
      <c r="G238" s="544">
        <v>0</v>
      </c>
      <c r="H238" s="545">
        <v>0</v>
      </c>
      <c r="I238" s="546">
        <v>28</v>
      </c>
      <c r="J238" s="546">
        <v>0</v>
      </c>
      <c r="K238" s="547">
        <v>0</v>
      </c>
      <c r="L238" s="544" t="s">
        <v>316</v>
      </c>
      <c r="M238" s="547">
        <v>22</v>
      </c>
      <c r="N238" s="403" t="str">
        <f>IF(ISBLANK(N236),"",CONCATENATE($E$17,$F$17,".",$G$17,".","0",RIGHT($N$235,1),".",RIGHT(X238,1),$A$50,"-",A236))</f>
        <v/>
      </c>
      <c r="O238" s="404"/>
      <c r="P238" s="405"/>
      <c r="Q238" s="349"/>
      <c r="R238" s="349"/>
      <c r="S238" s="350"/>
      <c r="T238" s="351"/>
      <c r="U238" s="351"/>
      <c r="V238" s="351"/>
      <c r="W238" s="352"/>
      <c r="X238" s="344"/>
      <c r="Y238" s="348"/>
    </row>
    <row r="239" spans="1:25" ht="14.4" thickTop="1" x14ac:dyDescent="0.25">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3.8" x14ac:dyDescent="0.25">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3">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ht="14.4" thickTop="1" x14ac:dyDescent="0.25">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3.8" x14ac:dyDescent="0.25">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3">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ht="14.4" thickTop="1" x14ac:dyDescent="0.25">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3.8" x14ac:dyDescent="0.25">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3">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6" thickTop="1" x14ac:dyDescent="0.25"/>
    <row r="249" spans="1:25" ht="13.8" x14ac:dyDescent="0.25">
      <c r="A249" s="406" t="s">
        <v>273</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ht="13.8"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Ovidiu Gelu TIRIAN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Practică de cercetare pentru elaborarea lucrării de disertație</v>
      </c>
      <c r="BL440" s="202"/>
      <c r="BM440" s="212" t="str">
        <f>IF(BH440="","",K25)</f>
        <v/>
      </c>
      <c r="BN440" s="212" t="str">
        <f>IF(BI440="","",W25)</f>
        <v/>
      </c>
      <c r="BO440" s="212" t="str">
        <f>IF(BJ440="","",K67)</f>
        <v/>
      </c>
      <c r="BP440" s="212">
        <f>IF(BK440="","",W67)</f>
        <v>168</v>
      </c>
      <c r="BQ440" s="198"/>
      <c r="BR440" s="208"/>
      <c r="BS440" s="202" t="str">
        <f>IF(COUNTIFS($B23,"=practic?*elab*"),$B23,"")</f>
        <v/>
      </c>
      <c r="BT440" s="202" t="str">
        <f>IF(COUNTIFS($N23,"=practic?*elab*"),$N23,"")</f>
        <v/>
      </c>
      <c r="BU440" s="202" t="str">
        <f>IF(COUNTIFS($B65,"=practic?*elab*"),$B65,"")</f>
        <v/>
      </c>
      <c r="BV440" s="202" t="str">
        <f>IF(COUNTIFS($N65,"=practic?*elab*"),$N65,"")</f>
        <v>Practică de cercetare pentru elaborarea lucrării de disertație</v>
      </c>
      <c r="BW440" s="202"/>
      <c r="BX440" s="212" t="str">
        <f>IF(BS440="","",K25)</f>
        <v/>
      </c>
      <c r="BY440" s="212" t="str">
        <f>IF(BT440="","",W25)</f>
        <v/>
      </c>
      <c r="BZ440" s="212" t="str">
        <f>IF(BU440="","",K67)</f>
        <v/>
      </c>
      <c r="CA440" s="212">
        <f>IF(BV440="","",W67)</f>
        <v>168</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profesionala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profesionala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168</v>
      </c>
      <c r="BB449" s="212">
        <f t="shared" ref="BB449:BD449" si="7">SUM(BB440:BB448)</f>
        <v>147</v>
      </c>
      <c r="BC449" s="212">
        <f t="shared" si="7"/>
        <v>168</v>
      </c>
      <c r="BD449" s="212">
        <f t="shared" si="7"/>
        <v>0</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168</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168</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Materiale și Tehnologii Avansate pentru Industria Autovehiculelor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M290.22.01.S1</v>
      </c>
      <c r="AU480" s="204">
        <v>1</v>
      </c>
      <c r="AV480" s="204" t="str">
        <f>IF(COUNTIFS($B$23,"&lt;&gt;"&amp;"",$B$23,"&lt;&gt;*op?ional*",$B$23,"&lt;&gt;*Disciplin? facultativ?*"),$B$23,"")</f>
        <v>Tehnologii moderne de elaborare a materialelor metalice în industria autovehiculelor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v>
      </c>
      <c r="BN480" s="206">
        <f>IF(COUNTIFS($B$23,"&lt;&gt;"&amp;"",$B$23,"&lt;&gt;practic?*",$B$23,"&lt;&gt;*Elaborare proiect de diplom?*",$B$23,"&lt;&gt;*op?ional*",$B$23,"&lt;&gt;*Disciplin? facultativ?*", $B$23,"&lt;&gt;*Examen de diplom?*"),$M$25,"")</f>
        <v>42</v>
      </c>
      <c r="BO480" s="204">
        <f>IF($AV480="","",$E$25)</f>
        <v>6</v>
      </c>
      <c r="BP480" s="206" t="str">
        <f>IF(COUNTIFS($B$23,"&lt;&gt;"&amp;"",$B$23,"&lt;&gt;practic?*",$B$23,"&lt;&gt;*op?ional*",$B$23,"&lt;&gt;*Disciplin? facultativ?*",$B$23,"&lt;&gt;*Examen de diplom?*"),$L$25,"")</f>
        <v>DS</v>
      </c>
      <c r="BQ480" s="206">
        <f>IF($AV480="","",IF($BC480&lt;&gt;"",$BC480,0)+IF($BI480&lt;&gt;"",$BI480,0)+IF($BM480&lt;&gt;"",$BM480,0))</f>
        <v>6.5</v>
      </c>
      <c r="BR480" s="204">
        <f>IF($AV$480="","",IF($BF$480&lt;&gt;"",$BF$480,0)+IF($BL$480&lt;&gt;"",$BL$480,0)+IF($BN$480&lt;&gt;"",$BN$480,0))</f>
        <v>91</v>
      </c>
      <c r="BS480" s="331">
        <f>IF(SUM(BA480:BB480)&gt;0,1,0)</f>
        <v>1</v>
      </c>
      <c r="BT480" s="208" t="str">
        <f>IF($AV480="","",CONCATENATE("20",G$17+AW480-1))</f>
        <v>2022</v>
      </c>
      <c r="BU480" s="197"/>
      <c r="BV480" s="197"/>
      <c r="BW480" s="197"/>
      <c r="BX480" s="202">
        <f>SUM(G25:J25)</f>
        <v>49</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M290.22.01.A2</v>
      </c>
      <c r="AU481" s="202">
        <v>2</v>
      </c>
      <c r="AV481" s="204" t="str">
        <f>IF(COUNTIFS($B$26,"&lt;&gt;"&amp;"",$B$26,"&lt;&gt;*op?ional*",$B$26,"&lt;&gt;*Disciplin? facultativ?*"),$B$26,"")</f>
        <v>Analiza experimentală a tensiunilor și deformațiilor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6">
        <f>IF($AV481="","",$E$28)</f>
        <v>6</v>
      </c>
      <c r="BP481" s="214" t="str">
        <f>IF(COUNTIFS($B$22,"&lt;&gt;"&amp;"",$B$22,"&lt;&gt;practic?*",$B$22,"&lt;&gt;*op?ional*",$B$22,"&lt;&gt;*Disciplin? facultativ?*",$B$22,"&lt;&gt;*Examen de diplom?*"),$L$28,"")</f>
        <v>DA</v>
      </c>
      <c r="BQ481" s="206">
        <f t="shared" ref="BQ481:BQ488" si="25">IF($AV481="","",IF($BC481&lt;&gt;"",$BC481,0)+IF($BI481&lt;&gt;"",$BI481,0)+IF($BM481&lt;&gt;"",$BM481,0))</f>
        <v>6.5</v>
      </c>
      <c r="BR481" s="202">
        <f>IF($AV$481="","",IF($BF$481&lt;&gt;"",$BF$481,0)+IF($BL$481&lt;&gt;"",$BL$481,0)+IF($BN$481&lt;&gt;"",$BN$481,0))</f>
        <v>91</v>
      </c>
      <c r="BS481" s="331">
        <f t="shared" ref="BS481:BS488" si="26">IF(SUM(BA481:BB481)&gt;0,1,0)</f>
        <v>1</v>
      </c>
      <c r="BT481" s="208" t="str">
        <f t="shared" ref="BT481:BT518" si="27">IF($AV481="","",CONCATENATE("20",G$17+AW481-1))</f>
        <v>2022</v>
      </c>
      <c r="BU481" s="197"/>
      <c r="BV481" s="197"/>
      <c r="BW481" s="197"/>
      <c r="BX481" s="202">
        <f>SUM(G28:J28)</f>
        <v>49</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M290.22.01.V3</v>
      </c>
      <c r="AU482" s="202">
        <v>3</v>
      </c>
      <c r="AV482" s="204" t="str">
        <f>IF(COUNTIFS($B$29,"&lt;&gt;"&amp;"",$B$29,"&lt;&gt;*op?ional*",$B$29,"&lt;&gt;*Disciplin? facultativ?*"),$B$29,"")</f>
        <v>Procedee avansate de turnare a materialelor metalice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6</v>
      </c>
      <c r="BP482" s="214" t="str">
        <f>IF(COUNTIFS($B$25,"&lt;&gt;"&amp;"",$B$25,"&lt;&gt;practic?*",$B$25,"&lt;&gt;*op?ional*",$B$25,"&lt;&gt;*Disciplin? facultativ?*",$B$25,"&lt;&gt;*Examen de diplom?*"),$L$31,"")</f>
        <v>DCAV</v>
      </c>
      <c r="BQ482" s="206">
        <f t="shared" si="25"/>
        <v>7</v>
      </c>
      <c r="BR482" s="202">
        <f>IF($AV$482="","",IF($BF$482&lt;&gt;"",$BF$482,0)+IF($BL$482&lt;&gt;"",$BL$482,0)+IF($BN$482&lt;&gt;"",$BN$482,0))</f>
        <v>98</v>
      </c>
      <c r="BS482" s="331">
        <f t="shared" si="26"/>
        <v>1</v>
      </c>
      <c r="BT482" s="208" t="str">
        <f t="shared" si="27"/>
        <v>2022</v>
      </c>
      <c r="BU482" s="197"/>
      <c r="BV482" s="197"/>
      <c r="BW482" s="197"/>
      <c r="BX482" s="202">
        <f>SUM(G31:J31)</f>
        <v>56</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M290.22.01.A4-ij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M290.22.01.S5</v>
      </c>
      <c r="AU484" s="202">
        <v>5</v>
      </c>
      <c r="AV484" s="204" t="str">
        <f>IF(COUNTIFS($B$35,"&lt;&gt;"&amp;"",$B$35,"&lt;&gt;*op?ional*",$B$35,"&lt;&gt;*Disciplin? facultativ?*"),$B$35,"")</f>
        <v>Practică profesionala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M290.22.02.V1</v>
      </c>
      <c r="AU490" s="204">
        <v>1</v>
      </c>
      <c r="AV490" s="204" t="str">
        <f>IF(COUNTIFS($N$23,"&lt;&gt;"&amp;"",$N$23,"&lt;&gt;*op?ional*",$N$23,"&lt;&gt;*Disciplin? facultativ?*"),$N$23,"")</f>
        <v>Proiectarea asistată și simularea proceselor de prelucrare prin deformare plastică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DCAV</v>
      </c>
      <c r="BQ490" s="206">
        <f>IF($AV490="","",IF($BC490&lt;&gt;"",$BC490,0)+IF($BI490&lt;&gt;"",$BI490,0)+IF($BM490&lt;&gt;"",$BM490,0))</f>
        <v>6.5</v>
      </c>
      <c r="BR490" s="204">
        <f>IF($AV$480="","",IF($NF$480&lt;&gt;"",$NF$480,0)+IF($NL$480&lt;&gt;"",$NL$480,0)+IF($NN$480&lt;&gt;"",$NN$480,0))</f>
        <v>0</v>
      </c>
      <c r="BS490" s="331">
        <f>IF(SUM(BA490:BB490)&gt;0,1,0)</f>
        <v>1</v>
      </c>
      <c r="BT490" s="208" t="str">
        <f t="shared" si="27"/>
        <v>2022</v>
      </c>
      <c r="BU490" s="197"/>
      <c r="BV490" s="197"/>
      <c r="BW490" s="197"/>
      <c r="BX490" s="202">
        <f>SUM(S25:V25)</f>
        <v>49</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M290.22.02.A2</v>
      </c>
      <c r="AU491" s="202">
        <v>2</v>
      </c>
      <c r="AV491" s="204" t="str">
        <f>IF(COUNTIFS($N$26,"&lt;&gt;"&amp;"",$N$26,"&lt;&gt;*op?ional*",$N$26,"&lt;&gt;*Disciplin? facultativ?*"),$N$26,"")</f>
        <v>Proiectarea și caracterizarea materialelor compozite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6">
        <f>IF($AV491="","",$Q$28)</f>
        <v>6</v>
      </c>
      <c r="BP491" s="214" t="str">
        <f>IF(COUNTIFS($B$22,"&lt;&gt;"&amp;"",$B$22,"&lt;&gt;practic?*",$B$22,"&lt;&gt;*op?ional*",$B$22,"&lt;&gt;*Disciplin? facultativ?*",$B$22,"&lt;&gt;*Examen de diplom?*"),$X$28,"")</f>
        <v>DA</v>
      </c>
      <c r="BQ491" s="206">
        <f t="shared" ref="BQ491:BQ498" si="33">IF($AV491="","",IF($BC491&lt;&gt;"",$BC491,0)+IF($BI491&lt;&gt;"",$BI491,0)+IF($BM491&lt;&gt;"",$BM491,0))</f>
        <v>7</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M290.22.02.A3</v>
      </c>
      <c r="AU492" s="202">
        <v>3</v>
      </c>
      <c r="AV492" s="204" t="str">
        <f>IF(COUNTIFS($N$29,"&lt;&gt;"&amp;"",$N$29,"&lt;&gt;*op?ional*",$N$29,"&lt;&gt;*Disciplin? facultativ?*"),$N$29,"")</f>
        <v>Aplicații CAD-CAM-CAE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5</v>
      </c>
      <c r="BP492" s="214" t="str">
        <f>IF(COUNTIFS($B$25,"&lt;&gt;"&amp;"",$B$25,"&lt;&gt;practic?*",$B$25,"&lt;&gt;*op?ional*",$B$25,"&lt;&gt;*Disciplin? facultativ?*",$B$25,"&lt;&gt;*Examen de diplom?*"),$X$31,"")</f>
        <v>DA</v>
      </c>
      <c r="BQ492" s="206">
        <f t="shared" si="33"/>
        <v>6.5</v>
      </c>
      <c r="BR492" s="202">
        <f>IF($AV$482="","",IF($NF$482&lt;&gt;"",$NF$482,0)+IF($NL$482&lt;&gt;"",$NL$482,0)+IF($NN$482&lt;&gt;"",$NN$482,0))</f>
        <v>0</v>
      </c>
      <c r="BS492" s="331">
        <f t="shared" si="34"/>
        <v>1</v>
      </c>
      <c r="BT492" s="208" t="str">
        <f t="shared" si="27"/>
        <v>2022</v>
      </c>
      <c r="BU492" s="197"/>
      <c r="BV492" s="197"/>
      <c r="BW492" s="197"/>
      <c r="BX492" s="202">
        <f>SUM(S31:V31)</f>
        <v>49</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M290.22.02.S4-ij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M290.22.02.C5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M290.22.02.S6</v>
      </c>
      <c r="AU495" s="202">
        <v>6</v>
      </c>
      <c r="AV495" s="204" t="str">
        <f>IF(COUNTIFS($N$38,"&lt;&gt;"&amp;"",$N$38,"&lt;&gt;*op?ional*",$N$38,"&lt;&gt;*Disciplin? facultativ?*"),$N$38,"")</f>
        <v>Practica profesionala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M290.22.03.S1</v>
      </c>
      <c r="AU500" s="204">
        <v>1</v>
      </c>
      <c r="AV500" s="204" t="str">
        <f>IF(COUNTIFS($B$65,"&lt;&gt;"&amp;"",$B$65,"&lt;&gt;*op?ional*",$B$65,"&lt;&gt;*Disciplin? facultativ?*"),$B$65,"")</f>
        <v>Expertize tehnice și legislație în industria autovehiculelor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3.5</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49</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6</v>
      </c>
      <c r="BP500" s="206" t="str">
        <f>IF(COUNTIFS($B$65,"&lt;&gt;"&amp;"",$B$65,"&lt;&gt;practic?*",$B$65,"&lt;&gt;*op?ional*",$B$65,"&lt;&gt;*Disciplin? facultativ?*",$B$65,"&lt;&gt;*Examen de diplom?*"),$L$67,"")</f>
        <v>DS</v>
      </c>
      <c r="BQ500" s="206">
        <f>IF($AV500="","",IF($BC500&lt;&gt;"",$BC500,0)+IF($BI500&lt;&gt;"",$BI500,0)+IF($BM500&lt;&gt;"",$BM500,0))</f>
        <v>6.5</v>
      </c>
      <c r="BR500" s="204">
        <f>IF($AV$480="","",IF($BF$480&lt;&gt;"",$BF$480,0)+IF($BL$480&lt;&gt;"",$BL$480,0)+IF($BN$480&lt;&gt;"",$BN$480,0))</f>
        <v>91</v>
      </c>
      <c r="BS500" s="331">
        <f>IF(SUM(BA500:BB500)&gt;0,1,0)</f>
        <v>1</v>
      </c>
      <c r="BT500" s="208" t="str">
        <f t="shared" si="27"/>
        <v>2023</v>
      </c>
      <c r="BU500" s="197"/>
      <c r="BV500" s="197"/>
      <c r="BW500" s="197"/>
      <c r="BX500" s="202">
        <f>SUM(G67:J67)</f>
        <v>49</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M290.22.03.A2</v>
      </c>
      <c r="AU501" s="202">
        <v>2</v>
      </c>
      <c r="AV501" s="204" t="str">
        <f>IF(COUNTIFS($B$68,"&lt;&gt;"&amp;"",$B$68,"&lt;&gt;*op?ional*",$B$68,"&lt;&gt;*Disciplin? facultativ?*"),$B$68,"")</f>
        <v>Tehnologii avansate de procesare a materialelor metalice în industria autovehiculelor</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6</v>
      </c>
      <c r="BP501" s="214" t="str">
        <f>IF(COUNTIFS($B$22,"&lt;&gt;"&amp;"",$B$22,"&lt;&gt;practic?*",$B$22,"&lt;&gt;*op?ional*",$B$22,"&lt;&gt;*Disciplin? facultativ?*",$B$22,"&lt;&gt;*Examen de diplom?*"),$L$70,"")</f>
        <v>DCA</v>
      </c>
      <c r="BQ501" s="206">
        <f t="shared" ref="BQ501:BQ508" si="40">IF($AV501="","",IF($BC501&lt;&gt;"",$BC501,0)+IF($BI501&lt;&gt;"",$BI501,0)+IF($BM501&lt;&gt;"",$BM501,0))</f>
        <v>7</v>
      </c>
      <c r="BR501" s="202">
        <f>IF($AV$481="","",IF($BF$481&lt;&gt;"",$BF$481,0)+IF($BL$481&lt;&gt;"",$BL$481,0)+IF($BN$481&lt;&gt;"",$BN$481,0))</f>
        <v>91</v>
      </c>
      <c r="BS501" s="331">
        <f t="shared" ref="BS501:BS508" si="41">IF(SUM(BA501:BB501)&gt;0,1,0)</f>
        <v>1</v>
      </c>
      <c r="BT501" s="208" t="str">
        <f t="shared" si="27"/>
        <v>2023</v>
      </c>
      <c r="BU501" s="197"/>
      <c r="BV501" s="197"/>
      <c r="BW501" s="197"/>
      <c r="BX501" s="202">
        <f>SUM(G70:J70)</f>
        <v>56</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M290.22.03.S3</v>
      </c>
      <c r="AU502" s="202">
        <v>3</v>
      </c>
      <c r="AV502" s="204" t="str">
        <f>IF(COUNTIFS($B$71,"&lt;&gt;"&amp;"",$B$71,"&lt;&gt;*op?ional*",$B$71,"&lt;&gt;*Disciplin? facultativ?*"),$B$71,"")</f>
        <v>Calitate, mediu și reciclarea componentelor autovehiculelor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6</v>
      </c>
      <c r="BP502" s="214" t="str">
        <f>IF(COUNTIFS($B$25,"&lt;&gt;"&amp;"",$B$25,"&lt;&gt;practic?*",$B$25,"&lt;&gt;*op?ional*",$B$25,"&lt;&gt;*Disciplin? facultativ?*",$B$25,"&lt;&gt;*Examen de diplom?*"),$L$73,"")</f>
        <v>DS</v>
      </c>
      <c r="BQ502" s="206">
        <f t="shared" si="40"/>
        <v>6.5</v>
      </c>
      <c r="BR502" s="202">
        <f>IF($AV$482="","",IF($BF$482&lt;&gt;"",$BF$482,0)+IF($BL$482&lt;&gt;"",$BL$482,0)+IF($BN$482&lt;&gt;"",$BN$482,0))</f>
        <v>98</v>
      </c>
      <c r="BS502" s="331">
        <f t="shared" si="41"/>
        <v>1</v>
      </c>
      <c r="BT502" s="208" t="str">
        <f t="shared" si="27"/>
        <v>2023</v>
      </c>
      <c r="BU502" s="197"/>
      <c r="BV502" s="197"/>
      <c r="BW502" s="197"/>
      <c r="BX502" s="202">
        <f>SUM(G73:J73)</f>
        <v>49</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M290.22.03.S4-ij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M290.22.03.S5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M290.22.04.S1</v>
      </c>
      <c r="AU510" s="204">
        <v>1</v>
      </c>
      <c r="AV510" s="204" t="str">
        <f>IF(COUNTIFS($N$65,"&lt;&gt;"&amp;"",$N$65,"&lt;&gt;*op?ional*",$N$65,"&lt;&gt;*Disciplin? facultativ?*"),$N$65,"")</f>
        <v>Practică de cercetare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0</v>
      </c>
      <c r="BN510" s="206">
        <f>IF(COUNTIFS($B$65,"&lt;&gt;"&amp;"",$B$65,"&lt;&gt;practic?*",$B$65,"&lt;&gt;*Elaborare proiect de diplom?*",$B$65,"&lt;&gt;*op?ional*",$B$65,"&lt;&gt;*Disciplin? facultativ?*", $B$65,"&lt;&gt;*Examen de diplom?*"),$Y$67,"")</f>
        <v>0</v>
      </c>
      <c r="BO510" s="204">
        <f>IF($AV510="","",$Q$67)</f>
        <v>15</v>
      </c>
      <c r="BP510" s="206" t="str">
        <f>IF(COUNTIFS($B$65,"&lt;&gt;"&amp;"",$B$65,"&lt;&gt;practic?*",$B$65,"&lt;&gt;*op?ional*",$B$65,"&lt;&gt;*Disciplin? facultativ?*",$B$65,"&lt;&gt;*Examen de diplom?*"),$X$67,"")</f>
        <v>DS</v>
      </c>
      <c r="BQ510" s="206">
        <f>IF($AV510="","",IF($BC510&lt;&gt;"",$BC510,0)+IF($BI510&lt;&gt;"",$BI510,0)+IF($BM510&lt;&gt;"",$BM510,0))</f>
        <v>12</v>
      </c>
      <c r="BR510" s="204">
        <f>IF($AV$480="","",IF($NF$480&lt;&gt;"",$NF$480,0)+IF($NL$480&lt;&gt;"",$NL$480,0)+IF($NN$480&lt;&gt;"",$NN$480,0))</f>
        <v>0</v>
      </c>
      <c r="BS510" s="331">
        <f>IF(SUM(BA510:BB510)&gt;0,1,0)</f>
        <v>0</v>
      </c>
      <c r="BT510" s="208" t="str">
        <f t="shared" si="27"/>
        <v>2023</v>
      </c>
      <c r="BU510" s="197"/>
      <c r="BV510" s="197"/>
      <c r="BW510" s="197"/>
      <c r="BX510" s="202">
        <f>SUM(S67:V67)</f>
        <v>0</v>
      </c>
      <c r="BY510" s="514">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M290.22.04.S2</v>
      </c>
      <c r="AU511" s="202">
        <v>2</v>
      </c>
      <c r="AV511" s="204" t="str">
        <f>IF(COUNTIFS($N$68,"&lt;&gt;"&amp;"",$N$68,"&lt;&gt;*op?ional*",$N$68,"&lt;&gt;*Disciplin? facultativ?*"),$N$68,"")</f>
        <v>Elaborarea lucrării de disertație (7 săptămâni)</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0</v>
      </c>
      <c r="BN511" s="206">
        <f>IF(COUNTIFS($B$68,"&lt;&gt;"&amp;"",$B$68,"&lt;&gt;practic?*",$B$68,"&lt;&gt;*Elaborare proiect de diplom?*",$B$68,"&lt;&gt;*op?ional*",$B$68,"&lt;&gt;*Disciplin? facultativ?*", $B$68,"&lt;&gt;*Examen de diplom?*"),$Y$70,"")</f>
        <v>0</v>
      </c>
      <c r="BO511" s="326">
        <f>IF($AV511="","",$Q$70)</f>
        <v>15</v>
      </c>
      <c r="BP511" s="214" t="str">
        <f>IF(COUNTIFS($B$22,"&lt;&gt;"&amp;"",$B$22,"&lt;&gt;practic?*",$B$22,"&lt;&gt;*op?ional*",$B$22,"&lt;&gt;*Disciplin? facultativ?*",$B$22,"&lt;&gt;*Examen de diplom?*"),$X$70,"")</f>
        <v>DS</v>
      </c>
      <c r="BQ511" s="206">
        <f t="shared" ref="BQ511:BQ518" si="47">IF($AV511="","",IF($BC511&lt;&gt;"",$BC511,0)+IF($BI511&lt;&gt;"",$BI511,0)+IF($BM511&lt;&gt;"",$BM511,0))</f>
        <v>14</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M290.22.04.S3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M290.22.01.A4-01</v>
      </c>
      <c r="AU523" s="204">
        <v>1</v>
      </c>
      <c r="AV523" s="204" t="str">
        <f>IF(COUNTIFS($B$113,"&lt;&gt;"&amp;""),$B$113,"")</f>
        <v>Disciplină opțională 1                                                                                                    1. Metode stochastice și statistică aplicată (*)</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M290.22.01.A4-02</v>
      </c>
      <c r="AU524" s="202">
        <v>2</v>
      </c>
      <c r="AV524" s="204" t="str">
        <f>IF(COUNTIFS($B$116,"&lt;&gt;"&amp;""),$B$116,"")</f>
        <v>Disciplină opțională 1                                                                                                                         1. Metode numerice în inginerie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M290.22.02.S4-01</v>
      </c>
      <c r="AU534" s="204">
        <v>1</v>
      </c>
      <c r="AV534" s="204" t="str">
        <f>IF(COUNTIFS($N$113,"&lt;&gt;"&amp;""),$N$113,"")</f>
        <v>Disciplină opțională 2                                                                                           2. Soluții avansate de optimizare a proceselor din componentele autovehiculelor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M290.22.02.S4-02</v>
      </c>
      <c r="AU535" s="202">
        <v>2</v>
      </c>
      <c r="AV535" s="204" t="str">
        <f>IF(COUNTIFS($N$116,"&lt;&gt;"&amp;""),$N$116,"")</f>
        <v>Disciplină opțională 2                                                                                                        2. Modelarea numerică a transmiterii căldurii în procesele nestaționare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M290.22.03.S4-01</v>
      </c>
      <c r="AU545" s="204">
        <v>1</v>
      </c>
      <c r="AV545" s="204" t="str">
        <f>IF(COUNTIFS($B$151,"&lt;&gt;"&amp;""),$B$151,"")</f>
        <v>Disciplină opțională 3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M290.22.03.S4-02</v>
      </c>
      <c r="AU546" s="204">
        <v>2</v>
      </c>
      <c r="AV546" s="204" t="str">
        <f>IF(COUNTIFS($B$154,"&lt;&gt;"&amp;""),$B$154,"")</f>
        <v>Disciplină opțională 3                                                                                                                         3. Mase plastice și elastomeri în industria autovehiculelor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70" zoomScaleNormal="70" zoomScalePageLayoutView="60" workbookViewId="0">
      <selection activeCell="A63" sqref="A63:M63"/>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Inginerie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mecanica, mecatronica, inginerie industriala si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Ingineria Materialelor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Materiale și Tehnologii Avansate pentru Industria Autovehiculelor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20" t="s">
        <v>107</v>
      </c>
      <c r="C16" s="522"/>
      <c r="D16" s="523"/>
      <c r="E16" s="524"/>
    </row>
    <row r="17" spans="1:22" s="248" customFormat="1" ht="23.4" thickBot="1" x14ac:dyDescent="0.45">
      <c r="B17" s="521"/>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3.4" thickBot="1" x14ac:dyDescent="0.45">
      <c r="I23" s="265"/>
    </row>
    <row r="24" spans="1:22" s="248" customFormat="1" ht="22.8" x14ac:dyDescent="0.4">
      <c r="A24" s="525" t="s">
        <v>107</v>
      </c>
      <c r="B24" s="527" t="s">
        <v>114</v>
      </c>
      <c r="C24" s="528"/>
      <c r="D24" s="529" t="s">
        <v>115</v>
      </c>
      <c r="E24" s="530"/>
      <c r="F24" s="530"/>
      <c r="G24" s="530"/>
      <c r="H24" s="531"/>
      <c r="I24" s="266"/>
    </row>
    <row r="25" spans="1:22" s="248" customFormat="1" ht="45" customHeight="1" thickBot="1" x14ac:dyDescent="0.45">
      <c r="A25" s="526"/>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5">
        <v>14</v>
      </c>
      <c r="C26" s="316">
        <v>14</v>
      </c>
      <c r="D26" s="315">
        <v>3</v>
      </c>
      <c r="E26" s="317">
        <v>2</v>
      </c>
      <c r="F26" s="317">
        <v>3</v>
      </c>
      <c r="G26" s="317">
        <v>2</v>
      </c>
      <c r="H26" s="316">
        <v>2</v>
      </c>
      <c r="I26" s="318">
        <v>2</v>
      </c>
    </row>
    <row r="27" spans="1:22" s="248" customFormat="1" ht="22.8" x14ac:dyDescent="0.4">
      <c r="A27" s="272" t="s">
        <v>112</v>
      </c>
      <c r="B27" s="319">
        <v>14</v>
      </c>
      <c r="C27" s="320">
        <v>14</v>
      </c>
      <c r="D27" s="319">
        <v>3</v>
      </c>
      <c r="E27" s="321">
        <v>2</v>
      </c>
      <c r="F27" s="321">
        <v>3</v>
      </c>
      <c r="G27" s="321">
        <v>2</v>
      </c>
      <c r="H27" s="320">
        <v>2</v>
      </c>
      <c r="I27" s="322">
        <v>2</v>
      </c>
    </row>
    <row r="28" spans="1:22" s="248" customFormat="1" ht="10.5" customHeight="1" x14ac:dyDescent="0.4"/>
    <row r="29" spans="1:22" s="248" customFormat="1" ht="82.5" customHeight="1" x14ac:dyDescent="0.4">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5</v>
      </c>
      <c r="H35" s="278">
        <f>G35/G33</f>
        <v>0.26315789473684209</v>
      </c>
      <c r="I35" s="280"/>
    </row>
    <row r="36" spans="1:22" s="248" customFormat="1" ht="20.25" customHeight="1" x14ac:dyDescent="0.4">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2.8" x14ac:dyDescent="0.4"/>
    <row r="42" spans="1:22" s="248" customFormat="1" ht="22.8" x14ac:dyDescent="0.4">
      <c r="A42" s="536" t="s">
        <v>196</v>
      </c>
      <c r="B42" s="538" t="s">
        <v>197</v>
      </c>
      <c r="C42" s="539"/>
      <c r="D42" s="539"/>
      <c r="E42" s="540"/>
      <c r="F42" s="541" t="s">
        <v>235</v>
      </c>
      <c r="G42" s="283"/>
      <c r="H42" s="283"/>
      <c r="I42" s="283"/>
    </row>
    <row r="43" spans="1:22" s="248" customFormat="1" ht="22.8" x14ac:dyDescent="0.4">
      <c r="A43" s="537"/>
      <c r="B43" s="282" t="s">
        <v>198</v>
      </c>
      <c r="C43" s="282" t="s">
        <v>199</v>
      </c>
      <c r="D43" s="282" t="s">
        <v>200</v>
      </c>
      <c r="E43" s="284" t="s">
        <v>201</v>
      </c>
      <c r="F43" s="542"/>
    </row>
    <row r="44" spans="1:22" s="248" customFormat="1" ht="22.8" x14ac:dyDescent="0.4">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4" t="s">
        <v>205</v>
      </c>
      <c r="B46" s="285">
        <f>MASTER!M54/14</f>
        <v>38</v>
      </c>
      <c r="C46" s="285">
        <f>MASTER!Y54/14</f>
        <v>39.5</v>
      </c>
      <c r="D46" s="285">
        <f>MASTER!M96/14</f>
        <v>41</v>
      </c>
      <c r="E46" s="286">
        <f>MASTER!Y96/14</f>
        <v>26</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651</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168</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1.175</v>
      </c>
      <c r="I54" s="296"/>
      <c r="K54" s="248" t="s">
        <v>242</v>
      </c>
    </row>
    <row r="55" spans="1:22" s="248" customFormat="1" ht="22.8" x14ac:dyDescent="0.4">
      <c r="G55" s="298"/>
    </row>
    <row r="56" spans="1:22" s="248" customFormat="1" ht="22.8" x14ac:dyDescent="0.4"/>
    <row r="59" spans="1:22" s="248" customFormat="1" ht="23.25" customHeight="1" x14ac:dyDescent="0.4">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2.8" x14ac:dyDescent="0.4"/>
    <row r="61" spans="1:22" ht="22.8" x14ac:dyDescent="0.4">
      <c r="A61" s="533" t="s">
        <v>209</v>
      </c>
      <c r="B61" s="533"/>
      <c r="C61" s="533"/>
      <c r="D61" s="533"/>
      <c r="E61" s="533"/>
      <c r="F61" s="533"/>
      <c r="G61" s="533"/>
      <c r="H61" s="533"/>
      <c r="I61" s="533"/>
      <c r="J61" s="533"/>
      <c r="K61" s="533"/>
      <c r="L61" s="533"/>
      <c r="M61" s="533"/>
    </row>
    <row r="62" spans="1:22" ht="22.8" x14ac:dyDescent="0.4">
      <c r="A62" s="533" t="s">
        <v>210</v>
      </c>
      <c r="B62" s="533"/>
      <c r="C62" s="533"/>
      <c r="D62" s="533"/>
      <c r="E62" s="533"/>
      <c r="F62" s="533"/>
      <c r="G62" s="533"/>
      <c r="H62" s="533"/>
      <c r="I62" s="533"/>
      <c r="J62" s="533"/>
      <c r="K62" s="533"/>
      <c r="L62" s="533"/>
      <c r="M62" s="533"/>
    </row>
    <row r="63" spans="1:22" ht="22.8" x14ac:dyDescent="0.4">
      <c r="A63" s="533" t="s">
        <v>211</v>
      </c>
      <c r="B63" s="533"/>
      <c r="C63" s="533"/>
      <c r="D63" s="533"/>
      <c r="E63" s="533"/>
      <c r="F63" s="533"/>
      <c r="G63" s="533"/>
      <c r="H63" s="533"/>
      <c r="I63" s="533"/>
      <c r="J63" s="533"/>
      <c r="K63" s="533"/>
      <c r="L63" s="533"/>
      <c r="M63" s="533"/>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5">
      <c r="A3" s="57" t="str">
        <f>MASTER!AT480</f>
        <v>M290.22.01.S1</v>
      </c>
      <c r="B3" s="57">
        <f>MASTER!AU480</f>
        <v>1</v>
      </c>
      <c r="C3" s="57" t="str">
        <f>MASTER!AV480</f>
        <v>Tehnologii moderne de elaborare a materialelor metalice în industria autovehiculelor</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3</v>
      </c>
      <c r="U3" s="57">
        <f>MASTER!BN480</f>
        <v>42</v>
      </c>
      <c r="V3" s="57">
        <f>MASTER!BO480</f>
        <v>6</v>
      </c>
      <c r="W3" s="57" t="str">
        <f>MASTER!BP480</f>
        <v>DS</v>
      </c>
      <c r="X3" s="57">
        <f>MASTER!BQ480</f>
        <v>6.5</v>
      </c>
      <c r="Y3" s="57">
        <f>MASTER!BR480</f>
        <v>91</v>
      </c>
      <c r="Z3" s="57">
        <f>MASTER!BS480</f>
        <v>1</v>
      </c>
      <c r="AA3" t="str">
        <f>MASTER!H$6</f>
        <v>Ingineria Materialelor</v>
      </c>
      <c r="AB3">
        <f>MASTER!C$17</f>
        <v>10</v>
      </c>
      <c r="AC3" t="str">
        <f>MASTER!H$7</f>
        <v>Materiale și Tehnologii Avansate pentru Industria Autovehiculelor</v>
      </c>
      <c r="AD3">
        <f>MASTER!A$17</f>
        <v>20</v>
      </c>
      <c r="AE3">
        <f>MASTER!B$17</f>
        <v>70</v>
      </c>
      <c r="AF3">
        <f>MASTER!D$17</f>
        <v>0</v>
      </c>
      <c r="AG3" t="str">
        <f>MASTER!BT480</f>
        <v>2022</v>
      </c>
    </row>
    <row r="4" spans="1:33" x14ac:dyDescent="0.25">
      <c r="A4" s="57" t="str">
        <f>MASTER!AT481</f>
        <v>M290.22.01.A2</v>
      </c>
      <c r="B4" s="57">
        <f>MASTER!AU481</f>
        <v>2</v>
      </c>
      <c r="C4" s="57" t="str">
        <f>MASTER!AV481</f>
        <v>Analiza experimentală a tensiunilor și deformațiilor</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3</v>
      </c>
      <c r="U4" s="57">
        <f>MASTER!BN481</f>
        <v>42</v>
      </c>
      <c r="V4" s="57">
        <f>MASTER!BO481</f>
        <v>6</v>
      </c>
      <c r="W4" s="57" t="str">
        <f>MASTER!BP481</f>
        <v>DA</v>
      </c>
      <c r="X4" s="57">
        <f>MASTER!BQ481</f>
        <v>6.5</v>
      </c>
      <c r="Y4" s="57">
        <f>MASTER!BR481</f>
        <v>91</v>
      </c>
      <c r="Z4" s="57">
        <f>MASTER!BS481</f>
        <v>1</v>
      </c>
      <c r="AA4" t="str">
        <f>MASTER!H$6</f>
        <v>Ingineria Materialelor</v>
      </c>
      <c r="AB4">
        <f>MASTER!C$17</f>
        <v>10</v>
      </c>
      <c r="AC4" t="str">
        <f>MASTER!H$7</f>
        <v>Materiale și Tehnologii Avansate pentru Industria Autovehiculelor</v>
      </c>
      <c r="AD4">
        <f>MASTER!A$17</f>
        <v>20</v>
      </c>
      <c r="AE4">
        <f>MASTER!B$17</f>
        <v>70</v>
      </c>
      <c r="AF4">
        <f>MASTER!D$17</f>
        <v>0</v>
      </c>
      <c r="AG4" t="str">
        <f>MASTER!BT481</f>
        <v>2022</v>
      </c>
    </row>
    <row r="5" spans="1:33" x14ac:dyDescent="0.25">
      <c r="A5" s="57" t="str">
        <f>MASTER!AT482</f>
        <v>M290.22.01.V3</v>
      </c>
      <c r="B5" s="57">
        <f>MASTER!AU482</f>
        <v>3</v>
      </c>
      <c r="C5" s="57" t="str">
        <f>MASTER!AV482</f>
        <v>Procedee avansate de turnare a materialelor metalice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6</v>
      </c>
      <c r="W5" s="57" t="str">
        <f>MASTER!BP482</f>
        <v>DCAV</v>
      </c>
      <c r="X5" s="57">
        <f>MASTER!BQ482</f>
        <v>7</v>
      </c>
      <c r="Y5" s="57">
        <f>MASTER!BR482</f>
        <v>98</v>
      </c>
      <c r="Z5" s="57">
        <f>MASTER!BS482</f>
        <v>1</v>
      </c>
      <c r="AA5" t="str">
        <f>MASTER!H$6</f>
        <v>Ingineria Materialelor</v>
      </c>
      <c r="AB5">
        <f>MASTER!C$17</f>
        <v>10</v>
      </c>
      <c r="AC5" t="str">
        <f>MASTER!H$7</f>
        <v>Materiale și Tehnologii Avansate pentru Industria Autovehiculelor</v>
      </c>
      <c r="AD5">
        <f>MASTER!A$17</f>
        <v>20</v>
      </c>
      <c r="AE5">
        <f>MASTER!B$17</f>
        <v>70</v>
      </c>
      <c r="AF5">
        <f>MASTER!D$17</f>
        <v>0</v>
      </c>
      <c r="AG5" t="str">
        <f>MASTER!BT482</f>
        <v>2022</v>
      </c>
    </row>
    <row r="6" spans="1:33" x14ac:dyDescent="0.25">
      <c r="A6" s="57" t="str">
        <f>MASTER!AT483</f>
        <v>M290.22.01.A4-ij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Ingineria Materialelor</v>
      </c>
      <c r="AB6">
        <f>MASTER!C$17</f>
        <v>10</v>
      </c>
      <c r="AC6" t="str">
        <f>MASTER!H$7</f>
        <v>Materiale și Tehnologii Avansate pentru Industria Autovehiculelor</v>
      </c>
      <c r="AD6">
        <f>MASTER!A$17</f>
        <v>20</v>
      </c>
      <c r="AE6">
        <f>MASTER!B$17</f>
        <v>70</v>
      </c>
      <c r="AF6">
        <f>MASTER!D$17</f>
        <v>0</v>
      </c>
      <c r="AG6" t="str">
        <f>MASTER!BT483</f>
        <v/>
      </c>
    </row>
    <row r="7" spans="1:33" x14ac:dyDescent="0.25">
      <c r="A7" s="57" t="str">
        <f>MASTER!AT484</f>
        <v>M290.22.01.S5</v>
      </c>
      <c r="B7" s="57">
        <f>MASTER!AU484</f>
        <v>5</v>
      </c>
      <c r="C7" s="57" t="str">
        <f>MASTER!AV484</f>
        <v>Practică profesionala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Ingineria Materialelor</v>
      </c>
      <c r="AB7">
        <f>MASTER!C$17</f>
        <v>10</v>
      </c>
      <c r="AC7" t="str">
        <f>MASTER!H$7</f>
        <v>Materiale și Tehnologii Avansate pentru Industria Autovehiculelor</v>
      </c>
      <c r="AD7">
        <f>MASTER!A$17</f>
        <v>20</v>
      </c>
      <c r="AE7">
        <f>MASTER!B$17</f>
        <v>70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Materialelor</v>
      </c>
      <c r="AB8">
        <f>MASTER!C$17</f>
        <v>10</v>
      </c>
      <c r="AC8" t="str">
        <f>MASTER!H$7</f>
        <v>Materiale și Tehnologii Avansate pentru Industria Autovehiculelor</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Materialelor</v>
      </c>
      <c r="AB9">
        <f>MASTER!C$17</f>
        <v>10</v>
      </c>
      <c r="AC9" t="str">
        <f>MASTER!H$7</f>
        <v>Materiale și Tehnologii Avansate pentru Industria Autovehiculelor</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Materialelor</v>
      </c>
      <c r="AB10">
        <f>MASTER!C$17</f>
        <v>10</v>
      </c>
      <c r="AC10" t="str">
        <f>MASTER!H$7</f>
        <v>Materiale și Tehnologii Avansate pentru Industria Autovehiculelor</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Materialelor</v>
      </c>
      <c r="AB11">
        <f>MASTER!C$17</f>
        <v>10</v>
      </c>
      <c r="AC11" t="str">
        <f>MASTER!H$7</f>
        <v>Materiale și Tehnologii Avansate pentru Industria Autovehiculelor</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Materialelor</v>
      </c>
      <c r="AB12">
        <f>MASTER!C$17</f>
        <v>10</v>
      </c>
      <c r="AC12" t="str">
        <f>MASTER!H$7</f>
        <v>Materiale și Tehnologii Avansate pentru Industria Autovehiculelor</v>
      </c>
      <c r="AD12">
        <f>MASTER!A$17</f>
        <v>20</v>
      </c>
      <c r="AE12">
        <f>MASTER!B$17</f>
        <v>70</v>
      </c>
      <c r="AF12">
        <f>MASTER!D$17</f>
        <v>0</v>
      </c>
      <c r="AG12" t="str">
        <f>MASTER!BT489</f>
        <v/>
      </c>
    </row>
    <row r="13" spans="1:33" x14ac:dyDescent="0.25">
      <c r="A13" s="57" t="str">
        <f>MASTER!AT490</f>
        <v>M290.22.02.V1</v>
      </c>
      <c r="B13" s="57">
        <f>MASTER!AU490</f>
        <v>1</v>
      </c>
      <c r="C13" s="57" t="str">
        <f>MASTER!AV490</f>
        <v>Proiectarea asistată și simularea proceselor de prelucrare prin deformare plastică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DCAV</v>
      </c>
      <c r="X13" s="57">
        <f>MASTER!BQ490</f>
        <v>6.5</v>
      </c>
      <c r="Y13" s="57">
        <f>MASTER!BR490</f>
        <v>0</v>
      </c>
      <c r="Z13" s="57">
        <f>MASTER!BS490</f>
        <v>1</v>
      </c>
      <c r="AA13" t="str">
        <f>MASTER!H$6</f>
        <v>Ingineria Materialelor</v>
      </c>
      <c r="AB13">
        <f>MASTER!C$17</f>
        <v>10</v>
      </c>
      <c r="AC13" t="str">
        <f>MASTER!H$7</f>
        <v>Materiale și Tehnologii Avansate pentru Industria Autovehiculelor</v>
      </c>
      <c r="AD13">
        <f>MASTER!A$17</f>
        <v>20</v>
      </c>
      <c r="AE13">
        <f>MASTER!B$17</f>
        <v>70</v>
      </c>
      <c r="AF13">
        <f>MASTER!D$17</f>
        <v>0</v>
      </c>
      <c r="AG13" t="str">
        <f>MASTER!BT490</f>
        <v>2022</v>
      </c>
    </row>
    <row r="14" spans="1:33" x14ac:dyDescent="0.25">
      <c r="A14" s="57" t="str">
        <f>MASTER!AT491</f>
        <v>M290.22.02.A2</v>
      </c>
      <c r="B14" s="57">
        <f>MASTER!AU491</f>
        <v>2</v>
      </c>
      <c r="C14" s="57" t="str">
        <f>MASTER!AV491</f>
        <v>Proiectarea și caracterizarea materialelor compozite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6</v>
      </c>
      <c r="W14" s="57" t="str">
        <f>MASTER!BP491</f>
        <v>DA</v>
      </c>
      <c r="X14" s="57">
        <f>MASTER!BQ491</f>
        <v>7</v>
      </c>
      <c r="Y14" s="57">
        <f>MASTER!BR491</f>
        <v>0</v>
      </c>
      <c r="Z14" s="57">
        <f>MASTER!BS491</f>
        <v>1</v>
      </c>
      <c r="AA14" t="str">
        <f>MASTER!H$6</f>
        <v>Ingineria Materialelor</v>
      </c>
      <c r="AB14">
        <f>MASTER!C$17</f>
        <v>10</v>
      </c>
      <c r="AC14" t="str">
        <f>MASTER!H$7</f>
        <v>Materiale și Tehnologii Avansate pentru Industria Autovehiculelor</v>
      </c>
      <c r="AD14">
        <f>MASTER!A$17</f>
        <v>20</v>
      </c>
      <c r="AE14">
        <f>MASTER!B$17</f>
        <v>70</v>
      </c>
      <c r="AF14">
        <f>MASTER!D$17</f>
        <v>0</v>
      </c>
      <c r="AG14" t="str">
        <f>MASTER!BT491</f>
        <v>2022</v>
      </c>
    </row>
    <row r="15" spans="1:33" x14ac:dyDescent="0.25">
      <c r="A15" s="57" t="str">
        <f>MASTER!AT492</f>
        <v>M290.22.02.A3</v>
      </c>
      <c r="B15" s="57">
        <f>MASTER!AU492</f>
        <v>3</v>
      </c>
      <c r="C15" s="57" t="str">
        <f>MASTER!AV492</f>
        <v>Aplicații CAD-CAM-CAE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DA</v>
      </c>
      <c r="X15" s="57">
        <f>MASTER!BQ492</f>
        <v>6.5</v>
      </c>
      <c r="Y15" s="57">
        <f>MASTER!BR492</f>
        <v>0</v>
      </c>
      <c r="Z15" s="57">
        <f>MASTER!BS492</f>
        <v>1</v>
      </c>
      <c r="AA15" t="str">
        <f>MASTER!H$6</f>
        <v>Ingineria Materialelor</v>
      </c>
      <c r="AB15">
        <f>MASTER!C$17</f>
        <v>10</v>
      </c>
      <c r="AC15" t="str">
        <f>MASTER!H$7</f>
        <v>Materiale și Tehnologii Avansate pentru Industria Autovehiculelor</v>
      </c>
      <c r="AD15">
        <f>MASTER!A$17</f>
        <v>20</v>
      </c>
      <c r="AE15">
        <f>MASTER!B$17</f>
        <v>70</v>
      </c>
      <c r="AF15">
        <f>MASTER!D$17</f>
        <v>0</v>
      </c>
      <c r="AG15" t="str">
        <f>MASTER!BT492</f>
        <v>2022</v>
      </c>
    </row>
    <row r="16" spans="1:33" x14ac:dyDescent="0.25">
      <c r="A16" s="57" t="str">
        <f>MASTER!AT493</f>
        <v>M290.22.02.S4-ij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Ingineria Materialelor</v>
      </c>
      <c r="AB16">
        <f>MASTER!C$17</f>
        <v>10</v>
      </c>
      <c r="AC16" t="str">
        <f>MASTER!H$7</f>
        <v>Materiale și Tehnologii Avansate pentru Industria Autovehiculelor</v>
      </c>
      <c r="AD16">
        <f>MASTER!A$17</f>
        <v>20</v>
      </c>
      <c r="AE16">
        <f>MASTER!B$17</f>
        <v>70</v>
      </c>
      <c r="AF16">
        <f>MASTER!D$17</f>
        <v>0</v>
      </c>
      <c r="AG16" t="str">
        <f>MASTER!BT493</f>
        <v/>
      </c>
    </row>
    <row r="17" spans="1:33" x14ac:dyDescent="0.25">
      <c r="A17" s="57" t="str">
        <f>MASTER!AT494</f>
        <v>M290.22.02.C5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Materialelor</v>
      </c>
      <c r="AB17">
        <f>MASTER!C$17</f>
        <v>10</v>
      </c>
      <c r="AC17" t="str">
        <f>MASTER!H$7</f>
        <v>Materiale și Tehnologii Avansate pentru Industria Autovehiculelor</v>
      </c>
      <c r="AD17">
        <f>MASTER!A$17</f>
        <v>20</v>
      </c>
      <c r="AE17">
        <f>MASTER!B$17</f>
        <v>70</v>
      </c>
      <c r="AF17">
        <f>MASTER!D$17</f>
        <v>0</v>
      </c>
      <c r="AG17" t="str">
        <f>MASTER!BT494</f>
        <v>2022</v>
      </c>
    </row>
    <row r="18" spans="1:33" x14ac:dyDescent="0.25">
      <c r="A18" s="57" t="str">
        <f>MASTER!AT495</f>
        <v>M290.22.02.S6</v>
      </c>
      <c r="B18" s="57">
        <f>MASTER!AU495</f>
        <v>6</v>
      </c>
      <c r="C18" s="57" t="str">
        <f>MASTER!AV495</f>
        <v>Practica profesionala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Ingineria Materialelor</v>
      </c>
      <c r="AB18">
        <f>MASTER!C$17</f>
        <v>10</v>
      </c>
      <c r="AC18" t="str">
        <f>MASTER!H$7</f>
        <v>Materiale și Tehnologii Avansate pentru Industria Autovehiculelor</v>
      </c>
      <c r="AD18">
        <f>MASTER!A$17</f>
        <v>20</v>
      </c>
      <c r="AE18">
        <f>MASTER!B$17</f>
        <v>70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Materialelor</v>
      </c>
      <c r="AB19">
        <f>MASTER!C$17</f>
        <v>10</v>
      </c>
      <c r="AC19" t="str">
        <f>MASTER!H$7</f>
        <v>Materiale și Tehnologii Avansate pentru Industria Autovehiculelor</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Materialelor</v>
      </c>
      <c r="AB20">
        <f>MASTER!C$17</f>
        <v>10</v>
      </c>
      <c r="AC20" t="str">
        <f>MASTER!H$7</f>
        <v>Materiale și Tehnologii Avansate pentru Industria Autovehiculelor</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Materialelor</v>
      </c>
      <c r="AB21">
        <f>MASTER!C$17</f>
        <v>10</v>
      </c>
      <c r="AC21" t="str">
        <f>MASTER!H$7</f>
        <v>Materiale și Tehnologii Avansate pentru Industria Autovehiculelor</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Materialelor</v>
      </c>
      <c r="AB22">
        <f>MASTER!C$17</f>
        <v>10</v>
      </c>
      <c r="AC22" t="str">
        <f>MASTER!H$7</f>
        <v>Materiale și Tehnologii Avansate pentru Industria Autovehiculelor</v>
      </c>
      <c r="AD22">
        <f>MASTER!A$17</f>
        <v>20</v>
      </c>
      <c r="AE22">
        <f>MASTER!B$17</f>
        <v>70</v>
      </c>
      <c r="AF22">
        <f>MASTER!D$17</f>
        <v>0</v>
      </c>
      <c r="AG22" t="str">
        <f>MASTER!BT499</f>
        <v/>
      </c>
    </row>
    <row r="23" spans="1:33" x14ac:dyDescent="0.25">
      <c r="A23" s="57" t="str">
        <f>MASTER!AT500</f>
        <v>M290.22.03.S1</v>
      </c>
      <c r="B23" s="57">
        <f>MASTER!AU500</f>
        <v>1</v>
      </c>
      <c r="C23" s="57" t="str">
        <f>MASTER!AV500</f>
        <v>Expertize tehnice și legislație în industria autovehiculelor</v>
      </c>
      <c r="D23" s="57">
        <f>MASTER!AW500</f>
        <v>2</v>
      </c>
      <c r="E23" s="57" t="str">
        <f>MASTER!AX500</f>
        <v>3</v>
      </c>
      <c r="F23" s="57" t="str">
        <f>MASTER!AY500</f>
        <v>E</v>
      </c>
      <c r="G23" s="57" t="str">
        <f>MASTER!AZ500</f>
        <v>DI</v>
      </c>
      <c r="H23" s="57">
        <f>MASTER!BA500</f>
        <v>1.5</v>
      </c>
      <c r="I23" s="57">
        <f>MASTER!BB500</f>
        <v>2</v>
      </c>
      <c r="J23" s="57">
        <f>MASTER!BC500</f>
        <v>3.5</v>
      </c>
      <c r="K23" s="57">
        <f>MASTER!BD500</f>
        <v>21</v>
      </c>
      <c r="L23" s="57">
        <f>MASTER!BE500</f>
        <v>28</v>
      </c>
      <c r="M23" s="57">
        <f>MASTER!BF500</f>
        <v>49</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6</v>
      </c>
      <c r="W23" s="57" t="str">
        <f>MASTER!BP500</f>
        <v>DS</v>
      </c>
      <c r="X23" s="57">
        <f>MASTER!BQ500</f>
        <v>6.5</v>
      </c>
      <c r="Y23" s="57">
        <f>MASTER!BR500</f>
        <v>91</v>
      </c>
      <c r="Z23" s="57">
        <f>MASTER!BS500</f>
        <v>1</v>
      </c>
      <c r="AA23" t="str">
        <f>MASTER!H$6</f>
        <v>Ingineria Materialelor</v>
      </c>
      <c r="AB23">
        <f>MASTER!C$17</f>
        <v>10</v>
      </c>
      <c r="AC23" t="str">
        <f>MASTER!H$7</f>
        <v>Materiale și Tehnologii Avansate pentru Industria Autovehiculelor</v>
      </c>
      <c r="AD23">
        <f>MASTER!A$17</f>
        <v>20</v>
      </c>
      <c r="AE23">
        <f>MASTER!B$17</f>
        <v>70</v>
      </c>
      <c r="AF23">
        <f>MASTER!D$17</f>
        <v>0</v>
      </c>
      <c r="AG23" t="str">
        <f>MASTER!BT500</f>
        <v>2023</v>
      </c>
    </row>
    <row r="24" spans="1:33" x14ac:dyDescent="0.25">
      <c r="A24" s="57" t="str">
        <f>MASTER!AT501</f>
        <v>M290.22.03.A2</v>
      </c>
      <c r="B24" s="57">
        <f>MASTER!AU501</f>
        <v>2</v>
      </c>
      <c r="C24" s="57" t="str">
        <f>MASTER!AV501</f>
        <v>Tehnologii avansate de procesare a materialelor metalice în industria autovehiculelor</v>
      </c>
      <c r="D24" s="57">
        <f>MASTER!AW501</f>
        <v>2</v>
      </c>
      <c r="E24" s="57" t="str">
        <f>MASTER!AX501</f>
        <v>1</v>
      </c>
      <c r="F24" s="57" t="str">
        <f>MASTER!AY501</f>
        <v>D</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6</v>
      </c>
      <c r="W24" s="57" t="str">
        <f>MASTER!BP501</f>
        <v>DCA</v>
      </c>
      <c r="X24" s="57">
        <f>MASTER!BQ501</f>
        <v>7</v>
      </c>
      <c r="Y24" s="57">
        <f>MASTER!BR501</f>
        <v>91</v>
      </c>
      <c r="Z24" s="57">
        <f>MASTER!BS501</f>
        <v>1</v>
      </c>
      <c r="AA24" t="str">
        <f>MASTER!H$6</f>
        <v>Ingineria Materialelor</v>
      </c>
      <c r="AB24">
        <f>MASTER!C$17</f>
        <v>10</v>
      </c>
      <c r="AC24" t="str">
        <f>MASTER!H$7</f>
        <v>Materiale și Tehnologii Avansate pentru Industria Autovehiculelor</v>
      </c>
      <c r="AD24">
        <f>MASTER!A$17</f>
        <v>20</v>
      </c>
      <c r="AE24">
        <f>MASTER!B$17</f>
        <v>70</v>
      </c>
      <c r="AF24">
        <f>MASTER!D$17</f>
        <v>0</v>
      </c>
      <c r="AG24" t="str">
        <f>MASTER!BT501</f>
        <v>2023</v>
      </c>
    </row>
    <row r="25" spans="1:33" x14ac:dyDescent="0.25">
      <c r="A25" s="57" t="str">
        <f>MASTER!AT502</f>
        <v>M290.22.03.S3</v>
      </c>
      <c r="B25" s="57">
        <f>MASTER!AU502</f>
        <v>3</v>
      </c>
      <c r="C25" s="57" t="str">
        <f>MASTER!AV502</f>
        <v>Calitate, mediu și reciclarea componentelor autovehiculelor</v>
      </c>
      <c r="D25" s="57">
        <f>MASTER!AW502</f>
        <v>2</v>
      </c>
      <c r="E25" s="57" t="str">
        <f>MASTER!AX502</f>
        <v>1</v>
      </c>
      <c r="F25" s="57" t="str">
        <f>MASTER!AY502</f>
        <v>E</v>
      </c>
      <c r="G25" s="57" t="str">
        <f>MASTER!AZ502</f>
        <v>DI</v>
      </c>
      <c r="H25" s="57">
        <f>MASTER!BA502</f>
        <v>1.5</v>
      </c>
      <c r="I25" s="57">
        <f>MASTER!BB502</f>
        <v>2</v>
      </c>
      <c r="J25" s="57">
        <f>MASTER!BC502</f>
        <v>3.5</v>
      </c>
      <c r="K25" s="57">
        <f>MASTER!BD502</f>
        <v>21</v>
      </c>
      <c r="L25" s="57">
        <f>MASTER!BE502</f>
        <v>28</v>
      </c>
      <c r="M25" s="57">
        <f>MASTER!BF502</f>
        <v>49</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6</v>
      </c>
      <c r="W25" s="57" t="str">
        <f>MASTER!BP502</f>
        <v>DS</v>
      </c>
      <c r="X25" s="57">
        <f>MASTER!BQ502</f>
        <v>6.5</v>
      </c>
      <c r="Y25" s="57">
        <f>MASTER!BR502</f>
        <v>98</v>
      </c>
      <c r="Z25" s="57">
        <f>MASTER!BS502</f>
        <v>1</v>
      </c>
      <c r="AA25" t="str">
        <f>MASTER!H$6</f>
        <v>Ingineria Materialelor</v>
      </c>
      <c r="AB25">
        <f>MASTER!C$17</f>
        <v>10</v>
      </c>
      <c r="AC25" t="str">
        <f>MASTER!H$7</f>
        <v>Materiale și Tehnologii Avansate pentru Industria Autovehiculelor</v>
      </c>
      <c r="AD25">
        <f>MASTER!A$17</f>
        <v>20</v>
      </c>
      <c r="AE25">
        <f>MASTER!B$17</f>
        <v>70</v>
      </c>
      <c r="AF25">
        <f>MASTER!D$17</f>
        <v>0</v>
      </c>
      <c r="AG25" t="str">
        <f>MASTER!BT502</f>
        <v>2023</v>
      </c>
    </row>
    <row r="26" spans="1:33" x14ac:dyDescent="0.25">
      <c r="A26" s="57" t="str">
        <f>MASTER!AT503</f>
        <v>M290.22.03.S4-ij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Ingineria Materialelor</v>
      </c>
      <c r="AB26">
        <f>MASTER!C$17</f>
        <v>10</v>
      </c>
      <c r="AC26" t="str">
        <f>MASTER!H$7</f>
        <v>Materiale și Tehnologii Avansate pentru Industria Autovehiculelor</v>
      </c>
      <c r="AD26">
        <f>MASTER!A$17</f>
        <v>20</v>
      </c>
      <c r="AE26">
        <f>MASTER!B$17</f>
        <v>70</v>
      </c>
      <c r="AF26">
        <f>MASTER!D$17</f>
        <v>0</v>
      </c>
      <c r="AG26" t="str">
        <f>MASTER!BT503</f>
        <v/>
      </c>
    </row>
    <row r="27" spans="1:33" x14ac:dyDescent="0.25">
      <c r="A27" s="57" t="str">
        <f>MASTER!AT504</f>
        <v>M290.22.03.S5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Ingineria Materialelor</v>
      </c>
      <c r="AB27">
        <f>MASTER!C$17</f>
        <v>10</v>
      </c>
      <c r="AC27" t="str">
        <f>MASTER!H$7</f>
        <v>Materiale și Tehnologii Avansate pentru Industria Autovehiculelor</v>
      </c>
      <c r="AD27">
        <f>MASTER!A$17</f>
        <v>20</v>
      </c>
      <c r="AE27">
        <f>MASTER!B$17</f>
        <v>70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Materialelor</v>
      </c>
      <c r="AB28">
        <f>MASTER!C$17</f>
        <v>10</v>
      </c>
      <c r="AC28" t="str">
        <f>MASTER!H$7</f>
        <v>Materiale și Tehnologii Avansate pentru Industria Autovehiculelor</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Materialelor</v>
      </c>
      <c r="AB29">
        <f>MASTER!C$17</f>
        <v>10</v>
      </c>
      <c r="AC29" t="str">
        <f>MASTER!H$7</f>
        <v>Materiale și Tehnologii Avansate pentru Industria Autovehiculelor</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Materialelor</v>
      </c>
      <c r="AB30">
        <f>MASTER!C$17</f>
        <v>10</v>
      </c>
      <c r="AC30" t="str">
        <f>MASTER!H$7</f>
        <v>Materiale și Tehnologii Avansate pentru Industria Autovehiculelor</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Materialelor</v>
      </c>
      <c r="AB31">
        <f>MASTER!C$17</f>
        <v>10</v>
      </c>
      <c r="AC31" t="str">
        <f>MASTER!H$7</f>
        <v>Materiale și Tehnologii Avansate pentru Industria Autovehiculelor</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Materialelor</v>
      </c>
      <c r="AB32">
        <f>MASTER!C$17</f>
        <v>10</v>
      </c>
      <c r="AC32" t="str">
        <f>MASTER!H$7</f>
        <v>Materiale și Tehnologii Avansate pentru Industria Autovehiculelor</v>
      </c>
      <c r="AD32">
        <f>MASTER!A$17</f>
        <v>20</v>
      </c>
      <c r="AE32">
        <f>MASTER!B$17</f>
        <v>70</v>
      </c>
      <c r="AF32">
        <f>MASTER!D$17</f>
        <v>0</v>
      </c>
      <c r="AG32" t="str">
        <f>MASTER!BT509</f>
        <v/>
      </c>
    </row>
    <row r="33" spans="1:33" x14ac:dyDescent="0.25">
      <c r="A33" s="57" t="str">
        <f>MASTER!AT510</f>
        <v>M290.22.04.S1</v>
      </c>
      <c r="B33" s="57">
        <f>MASTER!AU510</f>
        <v>1</v>
      </c>
      <c r="C33" s="57" t="str">
        <f>MASTER!AV510</f>
        <v>Practică de cercetare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12</v>
      </c>
      <c r="Q33" s="57">
        <f>MASTER!BJ510</f>
        <v>0</v>
      </c>
      <c r="R33" s="57" t="str">
        <f>MASTER!BK510</f>
        <v/>
      </c>
      <c r="S33" s="57">
        <f>MASTER!BL510</f>
        <v>168</v>
      </c>
      <c r="T33" s="57">
        <f>MASTER!BM510</f>
        <v>0</v>
      </c>
      <c r="U33" s="57">
        <f>MASTER!BN510</f>
        <v>0</v>
      </c>
      <c r="V33" s="57">
        <f>MASTER!BO510</f>
        <v>15</v>
      </c>
      <c r="W33" s="57" t="str">
        <f>MASTER!BP510</f>
        <v>DS</v>
      </c>
      <c r="X33" s="57">
        <f>MASTER!BQ510</f>
        <v>12</v>
      </c>
      <c r="Y33" s="57">
        <f>MASTER!BR510</f>
        <v>0</v>
      </c>
      <c r="Z33" s="57">
        <f>MASTER!BS510</f>
        <v>0</v>
      </c>
      <c r="AA33" t="str">
        <f>MASTER!H$6</f>
        <v>Ingineria Materialelor</v>
      </c>
      <c r="AB33">
        <f>MASTER!C$17</f>
        <v>10</v>
      </c>
      <c r="AC33" t="str">
        <f>MASTER!H$7</f>
        <v>Materiale și Tehnologii Avansate pentru Industria Autovehiculelor</v>
      </c>
      <c r="AD33">
        <f>MASTER!A$17</f>
        <v>20</v>
      </c>
      <c r="AE33">
        <f>MASTER!B$17</f>
        <v>70</v>
      </c>
      <c r="AF33">
        <f>MASTER!D$17</f>
        <v>0</v>
      </c>
      <c r="AG33" t="str">
        <f>MASTER!BT510</f>
        <v>2023</v>
      </c>
    </row>
    <row r="34" spans="1:33" x14ac:dyDescent="0.25">
      <c r="A34" s="57" t="str">
        <f>MASTER!AT511</f>
        <v>M290.22.04.S2</v>
      </c>
      <c r="B34" s="57">
        <f>MASTER!AU511</f>
        <v>2</v>
      </c>
      <c r="C34" s="57" t="str">
        <f>MASTER!AV511</f>
        <v>Elaborarea lucrării de disertație (7 săptămâni)</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0</v>
      </c>
      <c r="U34" s="57">
        <f>MASTER!BN511</f>
        <v>0</v>
      </c>
      <c r="V34" s="57">
        <f>MASTER!BO511</f>
        <v>15</v>
      </c>
      <c r="W34" s="57" t="str">
        <f>MASTER!BP511</f>
        <v>DS</v>
      </c>
      <c r="X34" s="57">
        <f>MASTER!BQ511</f>
        <v>14</v>
      </c>
      <c r="Y34" s="57">
        <f>MASTER!BR511</f>
        <v>0</v>
      </c>
      <c r="Z34" s="57">
        <f>MASTER!BS511</f>
        <v>0</v>
      </c>
      <c r="AA34" t="str">
        <f>MASTER!H$6</f>
        <v>Ingineria Materialelor</v>
      </c>
      <c r="AB34">
        <f>MASTER!C$17</f>
        <v>10</v>
      </c>
      <c r="AC34" t="str">
        <f>MASTER!H$7</f>
        <v>Materiale și Tehnologii Avansate pentru Industria Autovehiculelor</v>
      </c>
      <c r="AD34">
        <f>MASTER!A$17</f>
        <v>20</v>
      </c>
      <c r="AE34">
        <f>MASTER!B$17</f>
        <v>70</v>
      </c>
      <c r="AF34">
        <f>MASTER!D$17</f>
        <v>0</v>
      </c>
      <c r="AG34" t="str">
        <f>MASTER!BT511</f>
        <v>2023</v>
      </c>
    </row>
    <row r="35" spans="1:33" x14ac:dyDescent="0.25">
      <c r="A35" s="57" t="str">
        <f>MASTER!AT512</f>
        <v>M290.22.04.S3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Ingineria Materialelor</v>
      </c>
      <c r="AB35">
        <f>MASTER!C$17</f>
        <v>10</v>
      </c>
      <c r="AC35" t="str">
        <f>MASTER!H$7</f>
        <v>Materiale și Tehnologii Avansate pentru Industria Autovehiculelor</v>
      </c>
      <c r="AD35">
        <f>MASTER!A$17</f>
        <v>20</v>
      </c>
      <c r="AE35">
        <f>MASTER!B$17</f>
        <v>70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Materialelor</v>
      </c>
      <c r="AB36">
        <f>MASTER!C$17</f>
        <v>10</v>
      </c>
      <c r="AC36" t="str">
        <f>MASTER!H$7</f>
        <v>Materiale și Tehnologii Avansate pentru Industria Autovehiculelor</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Materialelor</v>
      </c>
      <c r="AB37">
        <f>MASTER!C$17</f>
        <v>10</v>
      </c>
      <c r="AC37" t="str">
        <f>MASTER!H$7</f>
        <v>Materiale și Tehnologii Avansate pentru Industria Autovehiculelor</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Materialelor</v>
      </c>
      <c r="AB38">
        <f>MASTER!C$17</f>
        <v>10</v>
      </c>
      <c r="AC38" t="str">
        <f>MASTER!H$7</f>
        <v>Materiale și Tehnologii Avansate pentru Industria Autovehiculelor</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Materialelor</v>
      </c>
      <c r="AB39">
        <f>MASTER!C$17</f>
        <v>10</v>
      </c>
      <c r="AC39" t="str">
        <f>MASTER!H$7</f>
        <v>Materiale și Tehnologii Avansate pentru Industria Autovehiculelor</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Materialelor</v>
      </c>
      <c r="AB40">
        <f>MASTER!C$17</f>
        <v>10</v>
      </c>
      <c r="AC40" t="str">
        <f>MASTER!H$7</f>
        <v>Materiale și Tehnologii Avansate pentru Industria Autovehiculelor</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Materialelor</v>
      </c>
      <c r="AB41">
        <f>MASTER!C$17</f>
        <v>10</v>
      </c>
      <c r="AC41" t="str">
        <f>MASTER!H$7</f>
        <v>Materiale și Tehnologii Avansate pentru Industria Autovehiculelor</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Materialelor</v>
      </c>
      <c r="AB42">
        <f>MASTER!C$17</f>
        <v>10</v>
      </c>
      <c r="AC42" t="str">
        <f>MASTER!H$7</f>
        <v>Materiale și Tehnologii Avansate pentru Industria Autovehiculelor</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Materialelor</v>
      </c>
      <c r="AB43">
        <f>MASTER!C$17</f>
        <v>10</v>
      </c>
      <c r="AC43" t="str">
        <f>MASTER!H$7</f>
        <v>Materiale și Tehnologii Avansate pentru Industria Autovehiculelor</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Materialelor</v>
      </c>
      <c r="AB44">
        <f>MASTER!C$17</f>
        <v>10</v>
      </c>
      <c r="AC44" t="str">
        <f>MASTER!H$7</f>
        <v>Materiale și Tehnologii Avansate pentru Industria Autovehiculelor</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Materialelor</v>
      </c>
      <c r="AB45">
        <f>MASTER!C$17</f>
        <v>10</v>
      </c>
      <c r="AC45" t="str">
        <f>MASTER!H$7</f>
        <v>Materiale și Tehnologii Avansate pentru Industria Autovehiculelor</v>
      </c>
      <c r="AD45">
        <f>MASTER!A$17</f>
        <v>20</v>
      </c>
      <c r="AE45">
        <f>MASTER!B$17</f>
        <v>70</v>
      </c>
      <c r="AF45">
        <f>MASTER!D$17</f>
        <v>0</v>
      </c>
      <c r="AG45" t="e">
        <f>MASTER!BT522</f>
        <v>#VALUE!</v>
      </c>
    </row>
    <row r="46" spans="1:33" x14ac:dyDescent="0.25">
      <c r="A46" s="57" t="str">
        <f>MASTER!AT523</f>
        <v>M290.22.01.A4-01</v>
      </c>
      <c r="B46" s="57">
        <f>MASTER!AU523</f>
        <v>1</v>
      </c>
      <c r="C46" s="57" t="str">
        <f>MASTER!AV523</f>
        <v>Disciplină opțională 1                                                                                                    1. Metode stochastice și statistică aplicată (*)</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Ingineria Materialelor</v>
      </c>
      <c r="AB46">
        <f>MASTER!C$17</f>
        <v>10</v>
      </c>
      <c r="AC46" t="str">
        <f>MASTER!H$7</f>
        <v>Materiale și Tehnologii Avansate pentru Industria Autovehiculelor</v>
      </c>
      <c r="AD46">
        <f>MASTER!A$17</f>
        <v>20</v>
      </c>
      <c r="AE46">
        <f>MASTER!B$17</f>
        <v>70</v>
      </c>
      <c r="AF46">
        <f>MASTER!D$17</f>
        <v>0</v>
      </c>
      <c r="AG46" t="str">
        <f>MASTER!BT523</f>
        <v>2022</v>
      </c>
    </row>
    <row r="47" spans="1:33" x14ac:dyDescent="0.25">
      <c r="A47" s="57" t="str">
        <f>MASTER!AT524</f>
        <v>M290.22.01.A4-02</v>
      </c>
      <c r="B47" s="57">
        <f>MASTER!AU524</f>
        <v>2</v>
      </c>
      <c r="C47" s="57" t="str">
        <f>MASTER!AV524</f>
        <v>Disciplină opțională 1                                                                                                                         1. Metode numerice în inginerie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Ingineria Materialelor</v>
      </c>
      <c r="AB47">
        <f>MASTER!C$17</f>
        <v>10</v>
      </c>
      <c r="AC47" t="str">
        <f>MASTER!H$7</f>
        <v>Materiale și Tehnologii Avansate pentru Industria Autovehiculelor</v>
      </c>
      <c r="AD47">
        <f>MASTER!A$17</f>
        <v>20</v>
      </c>
      <c r="AE47">
        <f>MASTER!B$17</f>
        <v>70</v>
      </c>
      <c r="AF47">
        <f>MASTER!D$17</f>
        <v>0</v>
      </c>
      <c r="AG47" t="str">
        <f>MASTER!BT524</f>
        <v>2022</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Materialelor</v>
      </c>
      <c r="AB48">
        <f>MASTER!C$17</f>
        <v>10</v>
      </c>
      <c r="AC48" t="str">
        <f>MASTER!H$7</f>
        <v>Materiale și Tehnologii Avansate pentru Industria Autovehiculelor</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Materialelor</v>
      </c>
      <c r="AB49">
        <f>MASTER!C$17</f>
        <v>10</v>
      </c>
      <c r="AC49" t="str">
        <f>MASTER!H$7</f>
        <v>Materiale și Tehnologii Avansate pentru Industria Autovehiculelor</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Materialelor</v>
      </c>
      <c r="AB50">
        <f>MASTER!C$17</f>
        <v>10</v>
      </c>
      <c r="AC50" t="str">
        <f>MASTER!H$7</f>
        <v>Materiale și Tehnologii Avansate pentru Industria Autovehiculelor</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Materialelor</v>
      </c>
      <c r="AB51">
        <f>MASTER!C$17</f>
        <v>10</v>
      </c>
      <c r="AC51" t="str">
        <f>MASTER!H$7</f>
        <v>Materiale și Tehnologii Avansate pentru Industria Autovehiculelor</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Materialelor</v>
      </c>
      <c r="AB52">
        <f>MASTER!C$17</f>
        <v>10</v>
      </c>
      <c r="AC52" t="str">
        <f>MASTER!H$7</f>
        <v>Materiale și Tehnologii Avansate pentru Industria Autovehiculelor</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Materialelor</v>
      </c>
      <c r="AB53">
        <f>MASTER!C$17</f>
        <v>10</v>
      </c>
      <c r="AC53" t="str">
        <f>MASTER!H$7</f>
        <v>Materiale și Tehnologii Avansate pentru Industria Autovehiculelor</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Materialelor</v>
      </c>
      <c r="AB54">
        <f>MASTER!C$17</f>
        <v>10</v>
      </c>
      <c r="AC54" t="str">
        <f>MASTER!H$7</f>
        <v>Materiale și Tehnologii Avansate pentru Industria Autovehiculelor</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Materialelor</v>
      </c>
      <c r="AB55">
        <f>MASTER!C$17</f>
        <v>10</v>
      </c>
      <c r="AC55" t="str">
        <f>MASTER!H$7</f>
        <v>Materiale și Tehnologii Avansate pentru Industria Autovehiculelor</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Materialelor</v>
      </c>
      <c r="AB56">
        <f>MASTER!C$17</f>
        <v>10</v>
      </c>
      <c r="AC56" t="str">
        <f>MASTER!H$7</f>
        <v>Materiale și Tehnologii Avansate pentru Industria Autovehiculelor</v>
      </c>
      <c r="AD56">
        <f>MASTER!A$17</f>
        <v>20</v>
      </c>
      <c r="AE56">
        <f>MASTER!B$17</f>
        <v>70</v>
      </c>
      <c r="AF56">
        <f>MASTER!D$17</f>
        <v>0</v>
      </c>
      <c r="AG56" t="str">
        <f>MASTER!BT533</f>
        <v/>
      </c>
    </row>
    <row r="57" spans="1:33" x14ac:dyDescent="0.25">
      <c r="A57" s="57" t="str">
        <f>MASTER!AT534</f>
        <v>M290.22.02.S4-01</v>
      </c>
      <c r="B57" s="57">
        <f>MASTER!AU534</f>
        <v>1</v>
      </c>
      <c r="C57" s="57" t="str">
        <f>MASTER!AV534</f>
        <v>Disciplină opțională 2                                                                                           2. Soluții avansate de optimizare a proceselor din componentele autovehiculelor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Materialelor</v>
      </c>
      <c r="AB57">
        <f>MASTER!C$17</f>
        <v>10</v>
      </c>
      <c r="AC57" t="str">
        <f>MASTER!H$7</f>
        <v>Materiale și Tehnologii Avansate pentru Industria Autovehiculelor</v>
      </c>
      <c r="AD57">
        <f>MASTER!A$17</f>
        <v>20</v>
      </c>
      <c r="AE57">
        <f>MASTER!B$17</f>
        <v>70</v>
      </c>
      <c r="AF57">
        <f>MASTER!D$17</f>
        <v>0</v>
      </c>
      <c r="AG57" t="str">
        <f>MASTER!BT534</f>
        <v>2022</v>
      </c>
    </row>
    <row r="58" spans="1:33" x14ac:dyDescent="0.25">
      <c r="A58" s="57" t="str">
        <f>MASTER!AT535</f>
        <v>M290.22.02.S4-02</v>
      </c>
      <c r="B58" s="57">
        <f>MASTER!AU535</f>
        <v>2</v>
      </c>
      <c r="C58" s="57" t="str">
        <f>MASTER!AV535</f>
        <v>Disciplină opțională 2                                                                                                        2. Modelarea numerică a transmiterii căldurii în procesele nestaționare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Materialelor</v>
      </c>
      <c r="AB58">
        <f>MASTER!C$17</f>
        <v>10</v>
      </c>
      <c r="AC58" t="str">
        <f>MASTER!H$7</f>
        <v>Materiale și Tehnologii Avansate pentru Industria Autovehiculelor</v>
      </c>
      <c r="AD58">
        <f>MASTER!A$17</f>
        <v>20</v>
      </c>
      <c r="AE58">
        <f>MASTER!B$17</f>
        <v>70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Materialelor</v>
      </c>
      <c r="AB59">
        <f>MASTER!C$17</f>
        <v>10</v>
      </c>
      <c r="AC59" t="str">
        <f>MASTER!H$7</f>
        <v>Materiale și Tehnologii Avansate pentru Industria Autovehiculelor</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Materialelor</v>
      </c>
      <c r="AB60">
        <f>MASTER!C$17</f>
        <v>10</v>
      </c>
      <c r="AC60" t="str">
        <f>MASTER!H$7</f>
        <v>Materiale și Tehnologii Avansate pentru Industria Autovehiculelor</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Materialelor</v>
      </c>
      <c r="AB61">
        <f>MASTER!C$17</f>
        <v>10</v>
      </c>
      <c r="AC61" t="str">
        <f>MASTER!H$7</f>
        <v>Materiale și Tehnologii Avansate pentru Industria Autovehiculelor</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Materialelor</v>
      </c>
      <c r="AB62">
        <f>MASTER!C$17</f>
        <v>10</v>
      </c>
      <c r="AC62" t="str">
        <f>MASTER!H$7</f>
        <v>Materiale și Tehnologii Avansate pentru Industria Autovehiculelor</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Materialelor</v>
      </c>
      <c r="AB63">
        <f>MASTER!C$17</f>
        <v>10</v>
      </c>
      <c r="AC63" t="str">
        <f>MASTER!H$7</f>
        <v>Materiale și Tehnologii Avansate pentru Industria Autovehiculelor</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Materialelor</v>
      </c>
      <c r="AB64">
        <f>MASTER!C$17</f>
        <v>10</v>
      </c>
      <c r="AC64" t="str">
        <f>MASTER!H$7</f>
        <v>Materiale și Tehnologii Avansate pentru Industria Autovehiculelor</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Materialelor</v>
      </c>
      <c r="AB65">
        <f>MASTER!C$17</f>
        <v>10</v>
      </c>
      <c r="AC65" t="str">
        <f>MASTER!H$7</f>
        <v>Materiale și Tehnologii Avansate pentru Industria Autovehiculelor</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Materialelor</v>
      </c>
      <c r="AB66">
        <f>MASTER!C$17</f>
        <v>10</v>
      </c>
      <c r="AC66" t="str">
        <f>MASTER!H$7</f>
        <v>Materiale și Tehnologii Avansate pentru Industria Autovehiculelor</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Materialelor</v>
      </c>
      <c r="AB67">
        <f>MASTER!C$17</f>
        <v>10</v>
      </c>
      <c r="AC67" t="str">
        <f>MASTER!H$7</f>
        <v>Materiale și Tehnologii Avansate pentru Industria Autovehiculelor</v>
      </c>
      <c r="AD67">
        <f>MASTER!A$17</f>
        <v>20</v>
      </c>
      <c r="AE67">
        <f>MASTER!B$17</f>
        <v>70</v>
      </c>
      <c r="AF67">
        <f>MASTER!D$17</f>
        <v>0</v>
      </c>
      <c r="AG67" t="str">
        <f>MASTER!BT544</f>
        <v/>
      </c>
    </row>
    <row r="68" spans="1:33" x14ac:dyDescent="0.25">
      <c r="A68" s="57" t="str">
        <f>MASTER!AT545</f>
        <v>M290.22.03.S4-01</v>
      </c>
      <c r="B68" s="57">
        <f>MASTER!AU545</f>
        <v>1</v>
      </c>
      <c r="C68" s="57" t="str">
        <f>MASTER!AV545</f>
        <v>Disciplină opțională 3                                                                                                                        3. Ingineria și managementul cercetării și inovării</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Materialelor</v>
      </c>
      <c r="AB68">
        <f>MASTER!C$17</f>
        <v>10</v>
      </c>
      <c r="AC68" t="str">
        <f>MASTER!H$7</f>
        <v>Materiale și Tehnologii Avansate pentru Industria Autovehiculelor</v>
      </c>
      <c r="AD68">
        <f>MASTER!A$17</f>
        <v>20</v>
      </c>
      <c r="AE68">
        <f>MASTER!B$17</f>
        <v>70</v>
      </c>
      <c r="AF68">
        <f>MASTER!D$17</f>
        <v>0</v>
      </c>
      <c r="AG68" t="str">
        <f>MASTER!BT545</f>
        <v>2023</v>
      </c>
    </row>
    <row r="69" spans="1:33" x14ac:dyDescent="0.25">
      <c r="A69" s="57" t="str">
        <f>MASTER!AT546</f>
        <v>M290.22.03.S4-02</v>
      </c>
      <c r="B69" s="57">
        <f>MASTER!AU546</f>
        <v>2</v>
      </c>
      <c r="C69" s="57" t="str">
        <f>MASTER!AV546</f>
        <v>Disciplină opțională 3                                                                                                                         3. Mase plastice și elastomeri în industria autovehiculelor (*)</v>
      </c>
      <c r="D69" s="57">
        <f>MASTER!AW546</f>
        <v>2</v>
      </c>
      <c r="E69" s="57" t="str">
        <f>MASTER!AX546</f>
        <v>3</v>
      </c>
      <c r="F69" s="57" t="str">
        <f>MASTER!AY546</f>
        <v>E</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Materialelor</v>
      </c>
      <c r="AB69">
        <f>MASTER!C$17</f>
        <v>10</v>
      </c>
      <c r="AC69" t="str">
        <f>MASTER!H$7</f>
        <v>Materiale și Tehnologii Avansate pentru Industria Autovehiculelor</v>
      </c>
      <c r="AD69">
        <f>MASTER!A$17</f>
        <v>20</v>
      </c>
      <c r="AE69">
        <f>MASTER!B$17</f>
        <v>70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Materialelor</v>
      </c>
      <c r="AB70">
        <f>MASTER!C$17</f>
        <v>10</v>
      </c>
      <c r="AC70" t="str">
        <f>MASTER!H$7</f>
        <v>Materiale și Tehnologii Avansate pentru Industria Autovehiculelor</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Materialelor</v>
      </c>
      <c r="AB71">
        <f>MASTER!C$17</f>
        <v>10</v>
      </c>
      <c r="AC71" t="str">
        <f>MASTER!H$7</f>
        <v>Materiale și Tehnologii Avansate pentru Industria Autovehiculelor</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Materialelor</v>
      </c>
      <c r="AB72">
        <f>MASTER!C$17</f>
        <v>10</v>
      </c>
      <c r="AC72" t="str">
        <f>MASTER!H$7</f>
        <v>Materiale și Tehnologii Avansate pentru Industria Autovehiculelor</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Materialelor</v>
      </c>
      <c r="AB73">
        <f>MASTER!C$17</f>
        <v>10</v>
      </c>
      <c r="AC73" t="str">
        <f>MASTER!H$7</f>
        <v>Materiale și Tehnologii Avansate pentru Industria Autovehiculelor</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Materialelor</v>
      </c>
      <c r="AB74">
        <f>MASTER!C$17</f>
        <v>10</v>
      </c>
      <c r="AC74" t="str">
        <f>MASTER!H$7</f>
        <v>Materiale și Tehnologii Avansate pentru Industria Autovehiculelor</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Materialelor</v>
      </c>
      <c r="AB75">
        <f>MASTER!C$17</f>
        <v>10</v>
      </c>
      <c r="AC75" t="str">
        <f>MASTER!H$7</f>
        <v>Materiale și Tehnologii Avansate pentru Industria Autovehiculelor</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Materialelor</v>
      </c>
      <c r="AB76">
        <f>MASTER!C$17</f>
        <v>10</v>
      </c>
      <c r="AC76" t="str">
        <f>MASTER!H$7</f>
        <v>Materiale și Tehnologii Avansate pentru Industria Autovehiculelor</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Materialelor</v>
      </c>
      <c r="AB77">
        <f>MASTER!C$17</f>
        <v>10</v>
      </c>
      <c r="AC77" t="str">
        <f>MASTER!H$7</f>
        <v>Materiale și Tehnologii Avansate pentru Industria Autovehiculelor</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Materialelor</v>
      </c>
      <c r="AB78">
        <f>MASTER!C$17</f>
        <v>10</v>
      </c>
      <c r="AC78" t="str">
        <f>MASTER!H$7</f>
        <v>Materiale și Tehnologii Avansate pentru Industria Autovehiculelor</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Materialelor</v>
      </c>
      <c r="AB79">
        <f>MASTER!C$17</f>
        <v>10</v>
      </c>
      <c r="AC79" t="str">
        <f>MASTER!H$7</f>
        <v>Materiale și Tehnologii Avansate pentru Industria Autovehiculelor</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Materialelor</v>
      </c>
      <c r="AB80">
        <f>MASTER!C$17</f>
        <v>10</v>
      </c>
      <c r="AC80" t="str">
        <f>MASTER!H$7</f>
        <v>Materiale și Tehnologii Avansate pentru Industria Autovehiculelor</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Materialelor</v>
      </c>
      <c r="AB81">
        <f>MASTER!C$17</f>
        <v>10</v>
      </c>
      <c r="AC81" t="str">
        <f>MASTER!H$7</f>
        <v>Materiale și Tehnologii Avansate pentru Industria Autovehiculelor</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Materialelor</v>
      </c>
      <c r="AB82">
        <f>MASTER!C$17</f>
        <v>10</v>
      </c>
      <c r="AC82" t="str">
        <f>MASTER!H$7</f>
        <v>Materiale și Tehnologii Avansate pentru Industria Autovehiculelor</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Materialelor</v>
      </c>
      <c r="AB83">
        <f>MASTER!C$17</f>
        <v>10</v>
      </c>
      <c r="AC83" t="str">
        <f>MASTER!H$7</f>
        <v>Materiale și Tehnologii Avansate pentru Industria Autovehiculelor</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Materialelor</v>
      </c>
      <c r="AB84">
        <f>MASTER!C$17</f>
        <v>10</v>
      </c>
      <c r="AC84" t="str">
        <f>MASTER!H$7</f>
        <v>Materiale și Tehnologii Avansate pentru Industria Autovehiculelor</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Materialelor</v>
      </c>
      <c r="AB85">
        <f>MASTER!C$17</f>
        <v>10</v>
      </c>
      <c r="AC85" t="str">
        <f>MASTER!H$7</f>
        <v>Materiale și Tehnologii Avansate pentru Industria Autovehiculelor</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Materialelor</v>
      </c>
      <c r="AB86">
        <f>MASTER!C$17</f>
        <v>10</v>
      </c>
      <c r="AC86" t="str">
        <f>MASTER!H$7</f>
        <v>Materiale și Tehnologii Avansate pentru Industria Autovehiculelor</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Materialelor</v>
      </c>
      <c r="AB87">
        <f>MASTER!C$17</f>
        <v>10</v>
      </c>
      <c r="AC87" t="str">
        <f>MASTER!H$7</f>
        <v>Materiale și Tehnologii Avansate pentru Industria Autovehiculelor</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Materialelor</v>
      </c>
      <c r="AB88">
        <f>MASTER!C$17</f>
        <v>10</v>
      </c>
      <c r="AC88" t="str">
        <f>MASTER!H$7</f>
        <v>Materiale și Tehnologii Avansate pentru Industria Autovehiculelor</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Coperta</vt:lpstr>
      <vt:lpstr>MASTER</vt:lpstr>
      <vt:lpstr>Date sintetice</vt:lpstr>
      <vt:lpstr>Materii</vt:lpstr>
      <vt:lpstr>Coperta!Zona_de_imprimat</vt:lpstr>
      <vt:lpstr>MASTER!Zona_de_imprimat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Admin</cp:lastModifiedBy>
  <cp:revision/>
  <cp:lastPrinted>2022-07-03T22:33:09Z</cp:lastPrinted>
  <dcterms:created xsi:type="dcterms:W3CDTF">2005-09-25T13:40:53Z</dcterms:created>
  <dcterms:modified xsi:type="dcterms:W3CDTF">2022-09-12T08:50:16Z</dcterms:modified>
</cp:coreProperties>
</file>