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defaultThemeVersion="124226"/>
  <xr:revisionPtr revIDLastSave="0" documentId="13_ncr:1_{A00D179C-A182-4380-9963-4EE313203CD2}" xr6:coauthVersionLast="47" xr6:coauthVersionMax="47" xr10:uidLastSave="{00000000-0000-0000-0000-000000000000}"/>
  <bookViews>
    <workbookView xWindow="-108" yWindow="-108" windowWidth="23256" windowHeight="12456" tabRatio="684" firstSheet="1" activeTab="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P251" i="16"/>
  <c r="O251" i="16"/>
  <c r="N251" i="16" s="1"/>
  <c r="I251" i="16"/>
  <c r="P250" i="16"/>
  <c r="O250" i="16"/>
  <c r="N250" i="16"/>
  <c r="L250" i="16"/>
  <c r="I250" i="16"/>
  <c r="P249" i="16"/>
  <c r="O249" i="16"/>
  <c r="L249" i="16" s="1"/>
  <c r="N249" i="16"/>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L202" i="16"/>
  <c r="P201" i="16"/>
  <c r="O201" i="16"/>
  <c r="I201" i="16" s="1"/>
  <c r="N201" i="16"/>
  <c r="L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L174" i="16"/>
  <c r="J174" i="16"/>
  <c r="I174" i="16"/>
  <c r="P173" i="16"/>
  <c r="O173" i="16"/>
  <c r="N173" i="16" s="1"/>
  <c r="M173" i="16"/>
  <c r="L173" i="16"/>
  <c r="K173" i="16"/>
  <c r="J173" i="16"/>
  <c r="I173" i="16"/>
  <c r="P172" i="16"/>
  <c r="O172" i="16"/>
  <c r="N172" i="16" s="1"/>
  <c r="J172" i="16"/>
  <c r="P171" i="16"/>
  <c r="O171" i="16"/>
  <c r="N171" i="16" s="1"/>
  <c r="M171" i="16"/>
  <c r="I171" i="16"/>
  <c r="P170" i="16"/>
  <c r="O170" i="16"/>
  <c r="N170" i="16" s="1"/>
  <c r="M170" i="16"/>
  <c r="L170" i="16"/>
  <c r="P169" i="16"/>
  <c r="O169" i="16"/>
  <c r="N169" i="16" s="1"/>
  <c r="M169" i="16"/>
  <c r="L169" i="16"/>
  <c r="K169" i="16"/>
  <c r="I169" i="16"/>
  <c r="P168" i="16"/>
  <c r="O168" i="16"/>
  <c r="N168" i="16" s="1"/>
  <c r="P167" i="16"/>
  <c r="O167" i="16"/>
  <c r="N167" i="16" s="1"/>
  <c r="M167" i="16"/>
  <c r="K167" i="16"/>
  <c r="J167" i="16"/>
  <c r="I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M162" i="16"/>
  <c r="L162" i="16"/>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L157" i="16"/>
  <c r="K157" i="16"/>
  <c r="J157" i="16"/>
  <c r="I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J150" i="16"/>
  <c r="I150" i="16"/>
  <c r="P149" i="16"/>
  <c r="O149" i="16"/>
  <c r="N149" i="16" s="1"/>
  <c r="M149" i="16"/>
  <c r="L149" i="16"/>
  <c r="K149" i="16"/>
  <c r="J149" i="16"/>
  <c r="I149" i="16"/>
  <c r="P148" i="16"/>
  <c r="O148" i="16"/>
  <c r="N148" i="16" s="1"/>
  <c r="J148" i="16"/>
  <c r="P147" i="16"/>
  <c r="O147" i="16"/>
  <c r="N147" i="16" s="1"/>
  <c r="M147" i="16"/>
  <c r="I147" i="16"/>
  <c r="P146" i="16"/>
  <c r="O146" i="16"/>
  <c r="N146" i="16" s="1"/>
  <c r="M146" i="16"/>
  <c r="L146" i="16"/>
  <c r="P145" i="16"/>
  <c r="O145" i="16"/>
  <c r="N145" i="16" s="1"/>
  <c r="M145" i="16"/>
  <c r="L145" i="16"/>
  <c r="K145" i="16"/>
  <c r="I145" i="16"/>
  <c r="P144" i="16"/>
  <c r="O144" i="16"/>
  <c r="N144" i="16" s="1"/>
  <c r="P143" i="16"/>
  <c r="O143" i="16"/>
  <c r="N143" i="16" s="1"/>
  <c r="M143" i="16"/>
  <c r="K143" i="16"/>
  <c r="J143" i="16"/>
  <c r="I143" i="16"/>
  <c r="P142" i="16"/>
  <c r="O142" i="16"/>
  <c r="N142" i="16" s="1"/>
  <c r="L142" i="16"/>
  <c r="J142" i="16"/>
  <c r="I142" i="16"/>
  <c r="P141" i="16"/>
  <c r="O141" i="16"/>
  <c r="N141" i="16" s="1"/>
  <c r="M141" i="16"/>
  <c r="L141" i="16"/>
  <c r="K141" i="16"/>
  <c r="J141" i="16"/>
  <c r="I141" i="16"/>
  <c r="P140" i="16"/>
  <c r="O140" i="16"/>
  <c r="N140" i="16" s="1"/>
  <c r="J140" i="16"/>
  <c r="P139" i="16"/>
  <c r="O139" i="16"/>
  <c r="N139" i="16" s="1"/>
  <c r="M139" i="16"/>
  <c r="I139" i="16"/>
  <c r="P138" i="16"/>
  <c r="O138" i="16"/>
  <c r="N138" i="16" s="1"/>
  <c r="M138" i="16"/>
  <c r="L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K133" i="16"/>
  <c r="J133" i="16"/>
  <c r="I133" i="16"/>
  <c r="P132" i="16"/>
  <c r="O132" i="16"/>
  <c r="N132" i="16" s="1"/>
  <c r="J132" i="16"/>
  <c r="P131" i="16"/>
  <c r="O131" i="16"/>
  <c r="N131" i="16" s="1"/>
  <c r="M131" i="16"/>
  <c r="I131" i="16"/>
  <c r="P130" i="16"/>
  <c r="O130" i="16"/>
  <c r="N130" i="16" s="1"/>
  <c r="M130" i="16"/>
  <c r="L130" i="16"/>
  <c r="P129" i="16"/>
  <c r="O129" i="16"/>
  <c r="N129" i="16" s="1"/>
  <c r="M129" i="16"/>
  <c r="L129" i="16"/>
  <c r="K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K107" i="16"/>
  <c r="P106" i="16"/>
  <c r="O106" i="16"/>
  <c r="N106" i="16" s="1"/>
  <c r="K106" i="16"/>
  <c r="P105" i="16"/>
  <c r="O105" i="16"/>
  <c r="N105" i="16" s="1"/>
  <c r="M105" i="16"/>
  <c r="I105" i="16"/>
  <c r="P104" i="16"/>
  <c r="O104" i="16"/>
  <c r="N104" i="16" s="1"/>
  <c r="L104" i="16"/>
  <c r="P103" i="16"/>
  <c r="O103" i="16"/>
  <c r="N103" i="16" s="1"/>
  <c r="K103" i="16"/>
  <c r="P102" i="16"/>
  <c r="O102" i="16"/>
  <c r="P101" i="16"/>
  <c r="O101" i="16"/>
  <c r="M101" i="16"/>
  <c r="P100" i="16"/>
  <c r="O100" i="16"/>
  <c r="N100" i="16" s="1"/>
  <c r="M100" i="16"/>
  <c r="L100" i="16"/>
  <c r="K100" i="16"/>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L88" i="16"/>
  <c r="K88" i="16"/>
  <c r="P87" i="16"/>
  <c r="O87" i="16"/>
  <c r="N87" i="16" s="1"/>
  <c r="P86" i="16"/>
  <c r="O86" i="16"/>
  <c r="J86" i="16"/>
  <c r="P85" i="16"/>
  <c r="O85" i="16"/>
  <c r="I85" i="16" s="1"/>
  <c r="M85" i="16"/>
  <c r="P84" i="16"/>
  <c r="O84" i="16"/>
  <c r="N84" i="16" s="1"/>
  <c r="M84" i="16"/>
  <c r="L84" i="16"/>
  <c r="K84" i="16"/>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M76" i="16"/>
  <c r="L76" i="16"/>
  <c r="K76" i="16"/>
  <c r="P75" i="16"/>
  <c r="O75" i="16"/>
  <c r="N75" i="16" s="1"/>
  <c r="L75" i="16"/>
  <c r="K75" i="16"/>
  <c r="P74" i="16"/>
  <c r="O74" i="16"/>
  <c r="J74" i="16" s="1"/>
  <c r="K74" i="16"/>
  <c r="P73" i="16"/>
  <c r="O73" i="16"/>
  <c r="N73" i="16" s="1"/>
  <c r="M73" i="16"/>
  <c r="I73" i="16"/>
  <c r="P72" i="16"/>
  <c r="O72" i="16"/>
  <c r="N72" i="16" s="1"/>
  <c r="L72" i="16"/>
  <c r="K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L65" i="16"/>
  <c r="J65" i="16"/>
  <c r="I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M46" i="16"/>
  <c r="I46" i="16"/>
  <c r="P45" i="16"/>
  <c r="O45" i="16"/>
  <c r="L45" i="16" s="1"/>
  <c r="P44" i="16"/>
  <c r="O44" i="16"/>
  <c r="N44" i="16" s="1"/>
  <c r="M44" i="16"/>
  <c r="K44" i="16"/>
  <c r="P43" i="16"/>
  <c r="O43" i="16"/>
  <c r="M43" i="16" s="1"/>
  <c r="J43" i="16"/>
  <c r="P42" i="16"/>
  <c r="O42" i="16"/>
  <c r="N42" i="16" s="1"/>
  <c r="M42" i="16"/>
  <c r="J42" i="16"/>
  <c r="P41" i="16"/>
  <c r="O41" i="16"/>
  <c r="N41" i="16" s="1"/>
  <c r="M41" i="16"/>
  <c r="K41" i="16"/>
  <c r="J41" i="16"/>
  <c r="I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K26" i="16"/>
  <c r="J26" i="16"/>
  <c r="P25" i="16"/>
  <c r="O25" i="16"/>
  <c r="K25" i="16" s="1"/>
  <c r="L25" i="16"/>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K18" i="16"/>
  <c r="J18" i="16"/>
  <c r="P17" i="16"/>
  <c r="O17" i="16"/>
  <c r="K17" i="16" s="1"/>
  <c r="L17" i="16"/>
  <c r="P16" i="16"/>
  <c r="O16" i="16"/>
  <c r="K16" i="16" s="1"/>
  <c r="L16" i="16"/>
  <c r="P15" i="16"/>
  <c r="O15" i="16"/>
  <c r="J15" i="16"/>
  <c r="P14" i="16"/>
  <c r="O14" i="16"/>
  <c r="L14" i="16"/>
  <c r="K14" i="16"/>
  <c r="J14" i="16"/>
  <c r="I14" i="16"/>
  <c r="P13" i="16"/>
  <c r="O13" i="16"/>
  <c r="K13" i="16" s="1"/>
  <c r="L13" i="16"/>
  <c r="P12" i="16"/>
  <c r="O12" i="16"/>
  <c r="K12" i="16" s="1"/>
  <c r="L12" i="16"/>
  <c r="P11" i="16"/>
  <c r="O11" i="16"/>
  <c r="J11" i="16"/>
  <c r="J49" i="16" l="1"/>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K256" i="45"/>
  <c r="I256" i="45"/>
  <c r="P255" i="45"/>
  <c r="O255" i="45"/>
  <c r="N255" i="45" s="1"/>
  <c r="M255" i="45"/>
  <c r="I255" i="45"/>
  <c r="P254" i="45"/>
  <c r="O254" i="45"/>
  <c r="N254" i="45" s="1"/>
  <c r="M254" i="45"/>
  <c r="P253" i="45"/>
  <c r="O253" i="45"/>
  <c r="N253" i="45" s="1"/>
  <c r="M253" i="45"/>
  <c r="K253" i="45"/>
  <c r="I253" i="45"/>
  <c r="P252" i="45"/>
  <c r="O252" i="45"/>
  <c r="N252" i="45" s="1"/>
  <c r="K252" i="45"/>
  <c r="P251" i="45"/>
  <c r="O251" i="45"/>
  <c r="N251" i="45" s="1"/>
  <c r="K251" i="45"/>
  <c r="P250" i="45"/>
  <c r="O250" i="45"/>
  <c r="N250" i="45" s="1"/>
  <c r="K250" i="45"/>
  <c r="I250" i="45"/>
  <c r="P249" i="45"/>
  <c r="O249" i="45"/>
  <c r="P248" i="45"/>
  <c r="O248" i="45"/>
  <c r="N248" i="45" s="1"/>
  <c r="M248" i="45"/>
  <c r="K248" i="45"/>
  <c r="I248" i="45"/>
  <c r="P247" i="45"/>
  <c r="O247" i="45"/>
  <c r="N247" i="45" s="1"/>
  <c r="M247" i="45"/>
  <c r="I247" i="45"/>
  <c r="P246" i="45"/>
  <c r="O246" i="45"/>
  <c r="N246" i="45" s="1"/>
  <c r="M246" i="45"/>
  <c r="P245" i="45"/>
  <c r="O245" i="45"/>
  <c r="N245" i="45" s="1"/>
  <c r="M245" i="45"/>
  <c r="K245" i="45"/>
  <c r="I245" i="45"/>
  <c r="P244" i="45"/>
  <c r="O244" i="45"/>
  <c r="N244" i="45" s="1"/>
  <c r="K244" i="45"/>
  <c r="P243" i="45"/>
  <c r="O243" i="45"/>
  <c r="N243" i="45" s="1"/>
  <c r="K243" i="45"/>
  <c r="P242" i="45"/>
  <c r="O242" i="45"/>
  <c r="N242" i="45" s="1"/>
  <c r="K242" i="45"/>
  <c r="I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I234" i="45"/>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K220" i="45" s="1"/>
  <c r="M220" i="45"/>
  <c r="I220" i="45"/>
  <c r="P219" i="45"/>
  <c r="O219" i="45"/>
  <c r="K219" i="45" s="1"/>
  <c r="M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M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I188" i="45"/>
  <c r="P187" i="45"/>
  <c r="O187" i="45"/>
  <c r="P186" i="45"/>
  <c r="O186" i="45"/>
  <c r="M186" i="45"/>
  <c r="P185" i="45"/>
  <c r="O185" i="45"/>
  <c r="P184" i="45"/>
  <c r="O184" i="45"/>
  <c r="M184" i="45" s="1"/>
  <c r="I184" i="45"/>
  <c r="P183" i="45"/>
  <c r="O183" i="45"/>
  <c r="K183" i="45"/>
  <c r="P182" i="45"/>
  <c r="O182" i="45"/>
  <c r="K182" i="45" s="1"/>
  <c r="M182" i="45"/>
  <c r="I182" i="45"/>
  <c r="P181" i="45"/>
  <c r="O181" i="45"/>
  <c r="P180" i="45"/>
  <c r="O180" i="45"/>
  <c r="K180" i="45" s="1"/>
  <c r="I180" i="45"/>
  <c r="P179" i="45"/>
  <c r="O179" i="45"/>
  <c r="K179" i="45" s="1"/>
  <c r="M179" i="45"/>
  <c r="I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c r="P169" i="45"/>
  <c r="O169" i="45"/>
  <c r="I169" i="45" s="1"/>
  <c r="N169" i="45"/>
  <c r="M169" i="45"/>
  <c r="L169" i="45"/>
  <c r="J169" i="45"/>
  <c r="P168" i="45"/>
  <c r="O168" i="45"/>
  <c r="I168" i="45" s="1"/>
  <c r="N168" i="45"/>
  <c r="L168" i="45"/>
  <c r="J168" i="45"/>
  <c r="P167" i="45"/>
  <c r="O167" i="45"/>
  <c r="P166" i="45"/>
  <c r="O166" i="45"/>
  <c r="M166" i="45"/>
  <c r="P165" i="45"/>
  <c r="O165" i="45"/>
  <c r="I165" i="45" s="1"/>
  <c r="N165" i="45"/>
  <c r="M165" i="45"/>
  <c r="L165" i="45"/>
  <c r="J165" i="45"/>
  <c r="P164" i="45"/>
  <c r="O164" i="45"/>
  <c r="I164" i="45" s="1"/>
  <c r="N164" i="45"/>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I114" i="45" s="1"/>
  <c r="N114" i="45"/>
  <c r="L114" i="45"/>
  <c r="J114" i="45"/>
  <c r="P113" i="45"/>
  <c r="O113" i="45"/>
  <c r="L113" i="45"/>
  <c r="P112" i="45"/>
  <c r="O112" i="45"/>
  <c r="M112" i="45"/>
  <c r="J112" i="45"/>
  <c r="P111" i="45"/>
  <c r="O111" i="45"/>
  <c r="I111" i="45" s="1"/>
  <c r="J111" i="45"/>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L103" i="45"/>
  <c r="J103" i="45"/>
  <c r="I103" i="45"/>
  <c r="P102" i="45"/>
  <c r="O102" i="45"/>
  <c r="K102" i="45"/>
  <c r="P101" i="45"/>
  <c r="O101" i="45"/>
  <c r="J101" i="45" s="1"/>
  <c r="N101" i="45"/>
  <c r="P100" i="45"/>
  <c r="O100" i="45"/>
  <c r="N100" i="45"/>
  <c r="P99" i="45"/>
  <c r="O99" i="45"/>
  <c r="N99" i="45" s="1"/>
  <c r="K99" i="45"/>
  <c r="P98" i="45"/>
  <c r="O98" i="45"/>
  <c r="M98" i="45" s="1"/>
  <c r="N98" i="45"/>
  <c r="L98" i="45"/>
  <c r="K98" i="45"/>
  <c r="J98" i="45"/>
  <c r="I98" i="45"/>
  <c r="P97" i="45"/>
  <c r="O97" i="45"/>
  <c r="P96" i="45"/>
  <c r="O96" i="45"/>
  <c r="M96" i="45" s="1"/>
  <c r="N96" i="45"/>
  <c r="K96" i="45"/>
  <c r="J96" i="45"/>
  <c r="I96" i="45"/>
  <c r="P95" i="45"/>
  <c r="O95" i="45"/>
  <c r="M95" i="45" s="1"/>
  <c r="L95" i="45"/>
  <c r="J95" i="45"/>
  <c r="I95" i="45"/>
  <c r="P94" i="45"/>
  <c r="O94" i="45"/>
  <c r="K94" i="45"/>
  <c r="I94" i="45"/>
  <c r="P93" i="45"/>
  <c r="O93" i="45"/>
  <c r="N93" i="45"/>
  <c r="J93" i="45"/>
  <c r="P92" i="45"/>
  <c r="O92" i="45"/>
  <c r="N92" i="45"/>
  <c r="L92" i="45"/>
  <c r="I92" i="45"/>
  <c r="P91" i="45"/>
  <c r="O91" i="45"/>
  <c r="N91" i="45"/>
  <c r="L91" i="45"/>
  <c r="P90" i="45"/>
  <c r="O90" i="45"/>
  <c r="M90" i="45" s="1"/>
  <c r="N90" i="45"/>
  <c r="L90" i="45"/>
  <c r="K90" i="45"/>
  <c r="J90" i="45"/>
  <c r="I90" i="45"/>
  <c r="P89" i="45"/>
  <c r="O89" i="45"/>
  <c r="L89" i="45"/>
  <c r="K89" i="45"/>
  <c r="J89" i="45"/>
  <c r="I89" i="45"/>
  <c r="P88" i="45"/>
  <c r="O88" i="45"/>
  <c r="M88" i="45" s="1"/>
  <c r="N88" i="45"/>
  <c r="K88" i="45"/>
  <c r="J88" i="45"/>
  <c r="I88" i="45"/>
  <c r="P87" i="45"/>
  <c r="O87" i="45"/>
  <c r="M87" i="45" s="1"/>
  <c r="L87" i="45"/>
  <c r="J87" i="45"/>
  <c r="I87" i="45"/>
  <c r="P86" i="45"/>
  <c r="O86" i="45"/>
  <c r="I86" i="45" s="1"/>
  <c r="K86" i="45"/>
  <c r="P85" i="45"/>
  <c r="O85" i="45"/>
  <c r="N85" i="45"/>
  <c r="P84" i="45"/>
  <c r="O84" i="45"/>
  <c r="L84" i="45" s="1"/>
  <c r="N84" i="45"/>
  <c r="I84" i="45"/>
  <c r="P83" i="45"/>
  <c r="O83" i="45"/>
  <c r="P82" i="45"/>
  <c r="O82" i="45"/>
  <c r="M82" i="45" s="1"/>
  <c r="N82" i="45"/>
  <c r="L82" i="45"/>
  <c r="K82" i="45"/>
  <c r="J82" i="45"/>
  <c r="I82" i="45"/>
  <c r="P81" i="45"/>
  <c r="O81" i="45"/>
  <c r="L81" i="45" s="1"/>
  <c r="K81" i="45"/>
  <c r="I81" i="45"/>
  <c r="P80" i="45"/>
  <c r="O80" i="45"/>
  <c r="M80" i="45" s="1"/>
  <c r="N80" i="45"/>
  <c r="K80" i="45"/>
  <c r="J80" i="45"/>
  <c r="I80" i="45"/>
  <c r="P79" i="45"/>
  <c r="O79" i="45"/>
  <c r="M79" i="45" s="1"/>
  <c r="L79" i="45"/>
  <c r="J79" i="45"/>
  <c r="I79" i="45"/>
  <c r="P78" i="45"/>
  <c r="O78" i="45"/>
  <c r="N78" i="45"/>
  <c r="K78" i="45"/>
  <c r="I78" i="45"/>
  <c r="P77" i="45"/>
  <c r="O77" i="45"/>
  <c r="N77" i="45"/>
  <c r="L77" i="45"/>
  <c r="J77" i="45"/>
  <c r="P76" i="45"/>
  <c r="O76" i="45"/>
  <c r="N76" i="45"/>
  <c r="P75" i="45"/>
  <c r="O75" i="45"/>
  <c r="N75" i="45"/>
  <c r="L75" i="45"/>
  <c r="K75" i="45"/>
  <c r="P74" i="45"/>
  <c r="O74" i="45"/>
  <c r="M74" i="45" s="1"/>
  <c r="N74" i="45"/>
  <c r="L74" i="45"/>
  <c r="K74" i="45"/>
  <c r="J74" i="45"/>
  <c r="I74" i="45"/>
  <c r="P73" i="45"/>
  <c r="O73" i="45"/>
  <c r="L73" i="45"/>
  <c r="K73" i="45"/>
  <c r="J73" i="45"/>
  <c r="I73" i="45"/>
  <c r="P72" i="45"/>
  <c r="O72" i="45"/>
  <c r="M72" i="45" s="1"/>
  <c r="N72" i="45"/>
  <c r="K72" i="45"/>
  <c r="J72" i="45"/>
  <c r="I72" i="45"/>
  <c r="P71" i="45"/>
  <c r="O71" i="45"/>
  <c r="L71" i="45" s="1"/>
  <c r="J71" i="45"/>
  <c r="P70" i="45"/>
  <c r="O70" i="45"/>
  <c r="K70" i="45" s="1"/>
  <c r="N70" i="45"/>
  <c r="I70" i="45"/>
  <c r="P69" i="45"/>
  <c r="O69" i="45"/>
  <c r="P68" i="45"/>
  <c r="O68" i="45"/>
  <c r="M68" i="45" s="1"/>
  <c r="N68" i="45"/>
  <c r="L68" i="45"/>
  <c r="K68" i="45"/>
  <c r="P67" i="45"/>
  <c r="O67" i="45"/>
  <c r="M67" i="45" s="1"/>
  <c r="L67" i="45"/>
  <c r="J67" i="45"/>
  <c r="P66" i="45"/>
  <c r="O66" i="45"/>
  <c r="M66" i="45" s="1"/>
  <c r="N66" i="45"/>
  <c r="L66" i="45"/>
  <c r="K66" i="45"/>
  <c r="J66" i="45"/>
  <c r="I66" i="45"/>
  <c r="P65" i="45"/>
  <c r="O65" i="45"/>
  <c r="L65" i="45"/>
  <c r="K65" i="45"/>
  <c r="J65" i="45"/>
  <c r="I65" i="45"/>
  <c r="P64" i="45"/>
  <c r="O64" i="45"/>
  <c r="P63" i="45"/>
  <c r="O63" i="45"/>
  <c r="N63" i="45" s="1"/>
  <c r="L63" i="45"/>
  <c r="P62" i="45"/>
  <c r="O62" i="45"/>
  <c r="N62" i="45" s="1"/>
  <c r="L62" i="45"/>
  <c r="I62" i="45"/>
  <c r="P61" i="45"/>
  <c r="O61" i="45"/>
  <c r="N61" i="45"/>
  <c r="L61" i="45"/>
  <c r="K61" i="45"/>
  <c r="J61" i="45"/>
  <c r="P60" i="45"/>
  <c r="O60" i="45"/>
  <c r="P59" i="45"/>
  <c r="O59" i="45"/>
  <c r="M59" i="45" s="1"/>
  <c r="N59" i="45"/>
  <c r="I59" i="45"/>
  <c r="P58" i="45"/>
  <c r="O58" i="45"/>
  <c r="M58" i="45" s="1"/>
  <c r="N58" i="45"/>
  <c r="L58" i="45"/>
  <c r="K58" i="45"/>
  <c r="J58" i="45"/>
  <c r="I58" i="45"/>
  <c r="P57" i="45"/>
  <c r="O57" i="45"/>
  <c r="L57" i="45"/>
  <c r="K57" i="45"/>
  <c r="J57" i="45"/>
  <c r="P56" i="45"/>
  <c r="O56" i="45"/>
  <c r="K56" i="45" s="1"/>
  <c r="N56" i="45"/>
  <c r="J56" i="45"/>
  <c r="I56" i="45"/>
  <c r="P55" i="45"/>
  <c r="O55" i="45"/>
  <c r="N55" i="45"/>
  <c r="L55" i="45"/>
  <c r="J55" i="45"/>
  <c r="I55" i="45"/>
  <c r="P54" i="45"/>
  <c r="O54" i="45"/>
  <c r="N54" i="45"/>
  <c r="P53" i="45"/>
  <c r="O53" i="45"/>
  <c r="N53" i="45"/>
  <c r="L53" i="45"/>
  <c r="K53" i="45"/>
  <c r="P52" i="45"/>
  <c r="O52" i="45"/>
  <c r="M52" i="45" s="1"/>
  <c r="N52" i="45"/>
  <c r="K52" i="45"/>
  <c r="J52" i="45"/>
  <c r="I52" i="45"/>
  <c r="P51" i="45"/>
  <c r="O51" i="45"/>
  <c r="M51" i="45" s="1"/>
  <c r="N51" i="45"/>
  <c r="L51" i="45"/>
  <c r="K51" i="45"/>
  <c r="J51" i="45"/>
  <c r="I51" i="45"/>
  <c r="P50" i="45"/>
  <c r="O50" i="45"/>
  <c r="M50" i="45" s="1"/>
  <c r="N50" i="45"/>
  <c r="L50" i="45"/>
  <c r="K50" i="45"/>
  <c r="J50" i="45"/>
  <c r="I50" i="45"/>
  <c r="P49" i="45"/>
  <c r="O49" i="45"/>
  <c r="P48" i="45"/>
  <c r="O48" i="45"/>
  <c r="N48" i="45" s="1"/>
  <c r="K48" i="45"/>
  <c r="P47" i="45"/>
  <c r="O47" i="45"/>
  <c r="N47" i="45" s="1"/>
  <c r="L47" i="45"/>
  <c r="J47" i="45"/>
  <c r="I47" i="45"/>
  <c r="P46" i="45"/>
  <c r="O46" i="45"/>
  <c r="N46" i="45"/>
  <c r="L46" i="45"/>
  <c r="K46" i="45"/>
  <c r="I46" i="45"/>
  <c r="P45" i="45"/>
  <c r="O45" i="45"/>
  <c r="P44" i="45"/>
  <c r="O44" i="45"/>
  <c r="M44" i="45" s="1"/>
  <c r="L44" i="45"/>
  <c r="P43" i="45"/>
  <c r="O43" i="45"/>
  <c r="M43" i="45" s="1"/>
  <c r="N43" i="45"/>
  <c r="L43" i="45"/>
  <c r="K43" i="45"/>
  <c r="P42" i="45"/>
  <c r="O42" i="45"/>
  <c r="M42" i="45" s="1"/>
  <c r="N42" i="45"/>
  <c r="L42" i="45"/>
  <c r="K42" i="45"/>
  <c r="J42" i="45"/>
  <c r="I42" i="45"/>
  <c r="P41" i="45"/>
  <c r="O41" i="45"/>
  <c r="K41" i="45" s="1"/>
  <c r="L41" i="45"/>
  <c r="J41" i="45"/>
  <c r="I41" i="45"/>
  <c r="P40" i="45"/>
  <c r="O40" i="45"/>
  <c r="M40" i="45" s="1"/>
  <c r="N40" i="45"/>
  <c r="L40" i="45"/>
  <c r="K40" i="45"/>
  <c r="J40" i="45"/>
  <c r="I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M34" i="45" s="1"/>
  <c r="N34" i="45"/>
  <c r="K34" i="45"/>
  <c r="J34" i="45"/>
  <c r="I34" i="45"/>
  <c r="P33" i="45"/>
  <c r="O33" i="45"/>
  <c r="M33" i="45" s="1"/>
  <c r="N33" i="45"/>
  <c r="L33" i="45"/>
  <c r="K33" i="45"/>
  <c r="J33" i="45"/>
  <c r="I33" i="45"/>
  <c r="P32" i="45"/>
  <c r="O32" i="45"/>
  <c r="M32" i="45" s="1"/>
  <c r="N32" i="45"/>
  <c r="L32" i="45"/>
  <c r="K32" i="45"/>
  <c r="J32" i="45"/>
  <c r="I32" i="45"/>
  <c r="P31" i="45"/>
  <c r="O31" i="45"/>
  <c r="P30" i="45"/>
  <c r="O30" i="45"/>
  <c r="M30" i="45" s="1"/>
  <c r="N30" i="45"/>
  <c r="P29" i="45"/>
  <c r="O29" i="45"/>
  <c r="M29" i="45" s="1"/>
  <c r="L29" i="45"/>
  <c r="P28" i="45"/>
  <c r="O28" i="45"/>
  <c r="M28" i="45" s="1"/>
  <c r="N28" i="45"/>
  <c r="L28" i="45"/>
  <c r="K28" i="45"/>
  <c r="P27" i="45"/>
  <c r="O27" i="45"/>
  <c r="M27" i="45" s="1"/>
  <c r="L27" i="45"/>
  <c r="K27" i="45"/>
  <c r="J27" i="45"/>
  <c r="P26" i="45"/>
  <c r="O26" i="45"/>
  <c r="M26" i="45" s="1"/>
  <c r="N26" i="45"/>
  <c r="K26" i="45"/>
  <c r="J26" i="45"/>
  <c r="I26" i="45"/>
  <c r="P25" i="45"/>
  <c r="O25" i="45"/>
  <c r="M25" i="45" s="1"/>
  <c r="N25" i="45"/>
  <c r="L25" i="45"/>
  <c r="K25" i="45"/>
  <c r="J25" i="45"/>
  <c r="I25" i="45"/>
  <c r="P24" i="45"/>
  <c r="O24" i="45"/>
  <c r="M24" i="45" s="1"/>
  <c r="N24" i="45"/>
  <c r="L24" i="45"/>
  <c r="K24" i="45"/>
  <c r="J24" i="45"/>
  <c r="I24" i="45"/>
  <c r="P23" i="45"/>
  <c r="O23" i="45"/>
  <c r="P22" i="45"/>
  <c r="O22" i="45"/>
  <c r="M22" i="45" s="1"/>
  <c r="N22" i="45"/>
  <c r="P21" i="45"/>
  <c r="O21" i="45"/>
  <c r="M21" i="45" s="1"/>
  <c r="L21" i="45"/>
  <c r="P20" i="45"/>
  <c r="O20" i="45"/>
  <c r="M20" i="45" s="1"/>
  <c r="N20" i="45"/>
  <c r="L20" i="45"/>
  <c r="K20" i="45"/>
  <c r="P19" i="45"/>
  <c r="O19" i="45"/>
  <c r="M19" i="45" s="1"/>
  <c r="L19" i="45"/>
  <c r="K19" i="45"/>
  <c r="J19" i="45"/>
  <c r="P18" i="45"/>
  <c r="O18" i="45"/>
  <c r="M18" i="45" s="1"/>
  <c r="N18" i="45"/>
  <c r="K18" i="45"/>
  <c r="J18" i="45"/>
  <c r="I18" i="45"/>
  <c r="P17" i="45"/>
  <c r="O17" i="45"/>
  <c r="M17" i="45" s="1"/>
  <c r="N17" i="45"/>
  <c r="L17" i="45"/>
  <c r="K17" i="45"/>
  <c r="J17" i="45"/>
  <c r="I17" i="45"/>
  <c r="P16" i="45"/>
  <c r="O16" i="45"/>
  <c r="M16" i="45" s="1"/>
  <c r="N16" i="45"/>
  <c r="L16" i="45"/>
  <c r="K16" i="45"/>
  <c r="J16" i="45"/>
  <c r="I16" i="45"/>
  <c r="P15" i="45"/>
  <c r="O15" i="45"/>
  <c r="P14" i="45"/>
  <c r="O14" i="45"/>
  <c r="M14" i="45" s="1"/>
  <c r="N14" i="45"/>
  <c r="P13" i="45"/>
  <c r="O13" i="45"/>
  <c r="M13" i="45" s="1"/>
  <c r="L13" i="45"/>
  <c r="P12" i="45"/>
  <c r="J12" i="45" s="1"/>
  <c r="O12" i="45"/>
  <c r="L12" i="45"/>
  <c r="K12" i="45"/>
  <c r="P11" i="45"/>
  <c r="O11" i="45"/>
  <c r="M11" i="45" s="1"/>
  <c r="N11" i="45"/>
  <c r="L11" i="45"/>
  <c r="K11" i="45"/>
  <c r="J11" i="45"/>
  <c r="I11" i="45"/>
  <c r="P214" i="73"/>
  <c r="O214" i="73"/>
  <c r="P213" i="73"/>
  <c r="O213" i="73"/>
  <c r="N213" i="73" s="1"/>
  <c r="K213" i="73"/>
  <c r="J213" i="73"/>
  <c r="I213" i="73"/>
  <c r="P212" i="73"/>
  <c r="O212" i="73"/>
  <c r="N212" i="73" s="1"/>
  <c r="K212" i="73"/>
  <c r="J212" i="73"/>
  <c r="I212" i="73"/>
  <c r="P211" i="73"/>
  <c r="O211" i="73"/>
  <c r="N211" i="73" s="1"/>
  <c r="K211" i="73"/>
  <c r="P210" i="73"/>
  <c r="O210" i="73"/>
  <c r="N210" i="73" s="1"/>
  <c r="J210" i="73"/>
  <c r="I210" i="73"/>
  <c r="P209" i="73"/>
  <c r="O209" i="73"/>
  <c r="N209" i="73" s="1"/>
  <c r="K209" i="73"/>
  <c r="J209" i="73"/>
  <c r="I209" i="73"/>
  <c r="P208" i="73"/>
  <c r="O208" i="73"/>
  <c r="J208" i="73" s="1"/>
  <c r="P207" i="73"/>
  <c r="O207" i="73"/>
  <c r="N207" i="73" s="1"/>
  <c r="K207" i="73"/>
  <c r="J207" i="73"/>
  <c r="I207" i="73"/>
  <c r="P206" i="73"/>
  <c r="O206" i="73"/>
  <c r="P205" i="73"/>
  <c r="O205" i="73"/>
  <c r="N205" i="73" s="1"/>
  <c r="K205" i="73"/>
  <c r="J205" i="73"/>
  <c r="I205" i="73"/>
  <c r="P204" i="73"/>
  <c r="O204" i="73"/>
  <c r="N204" i="73" s="1"/>
  <c r="K204" i="73"/>
  <c r="J204" i="73"/>
  <c r="I204" i="73"/>
  <c r="P203" i="73"/>
  <c r="O203" i="73"/>
  <c r="N203" i="73" s="1"/>
  <c r="K203" i="73"/>
  <c r="P202" i="73"/>
  <c r="O202" i="73"/>
  <c r="N202" i="73" s="1"/>
  <c r="J202" i="73"/>
  <c r="I202" i="73"/>
  <c r="P201" i="73"/>
  <c r="O201" i="73"/>
  <c r="N201" i="73" s="1"/>
  <c r="K201" i="73"/>
  <c r="J201" i="73"/>
  <c r="I201" i="73"/>
  <c r="P200" i="73"/>
  <c r="O200" i="73"/>
  <c r="J200" i="73" s="1"/>
  <c r="P199" i="73"/>
  <c r="O199" i="73"/>
  <c r="N199" i="73" s="1"/>
  <c r="K199" i="73"/>
  <c r="J199" i="73"/>
  <c r="I199" i="73"/>
  <c r="P198" i="73"/>
  <c r="O198" i="73"/>
  <c r="P197" i="73"/>
  <c r="O197" i="73"/>
  <c r="N197" i="73" s="1"/>
  <c r="K197" i="73"/>
  <c r="J197" i="73"/>
  <c r="I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N191" i="73" s="1"/>
  <c r="K191" i="73"/>
  <c r="J191" i="73"/>
  <c r="I191" i="73"/>
  <c r="P190" i="73"/>
  <c r="O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I185" i="73"/>
  <c r="P184" i="73"/>
  <c r="O184" i="73"/>
  <c r="P183" i="73"/>
  <c r="O183" i="73"/>
  <c r="J183" i="73" s="1"/>
  <c r="K183" i="73"/>
  <c r="I183" i="73"/>
  <c r="P182" i="73"/>
  <c r="O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P174" i="73"/>
  <c r="O174" i="73"/>
  <c r="J174" i="73" s="1"/>
  <c r="I174" i="73"/>
  <c r="P173" i="73"/>
  <c r="O173" i="73"/>
  <c r="K173" i="73" s="1"/>
  <c r="P172" i="73"/>
  <c r="O172" i="73"/>
  <c r="J172" i="73" s="1"/>
  <c r="K172" i="73"/>
  <c r="I172" i="73"/>
  <c r="P171" i="73"/>
  <c r="O171" i="73"/>
  <c r="P170" i="73"/>
  <c r="O170" i="73"/>
  <c r="P169" i="73"/>
  <c r="O169" i="73"/>
  <c r="K169" i="73" s="1"/>
  <c r="J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K149" i="73"/>
  <c r="I149" i="73"/>
  <c r="P148" i="73"/>
  <c r="O148" i="73"/>
  <c r="I148" i="73" s="1"/>
  <c r="K148" i="73"/>
  <c r="P147" i="73"/>
  <c r="O147" i="73"/>
  <c r="J147" i="73" s="1"/>
  <c r="K147" i="73"/>
  <c r="I147" i="73"/>
  <c r="P146" i="73"/>
  <c r="O146" i="73"/>
  <c r="J146" i="73" s="1"/>
  <c r="P145" i="73"/>
  <c r="O145" i="73"/>
  <c r="K145" i="73" s="1"/>
  <c r="J145" i="73"/>
  <c r="P144" i="73"/>
  <c r="O144" i="73"/>
  <c r="P143" i="73"/>
  <c r="O143" i="73"/>
  <c r="K143" i="73"/>
  <c r="I143" i="73"/>
  <c r="P142" i="73"/>
  <c r="O142" i="73"/>
  <c r="K142" i="73" s="1"/>
  <c r="I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I134" i="73"/>
  <c r="P133" i="73"/>
  <c r="O133" i="73"/>
  <c r="K133" i="73"/>
  <c r="I133" i="73"/>
  <c r="P132" i="73"/>
  <c r="O132" i="73"/>
  <c r="K132" i="73"/>
  <c r="J132" i="73"/>
  <c r="I132" i="73"/>
  <c r="P131" i="73"/>
  <c r="O131" i="73"/>
  <c r="I131" i="73" s="1"/>
  <c r="K131" i="73"/>
  <c r="J131" i="73"/>
  <c r="P130" i="73"/>
  <c r="O130" i="73"/>
  <c r="J130" i="73"/>
  <c r="P129" i="73"/>
  <c r="O129" i="73"/>
  <c r="M129" i="73"/>
  <c r="L129" i="73"/>
  <c r="P128" i="73"/>
  <c r="O128" i="73"/>
  <c r="I128" i="73" s="1"/>
  <c r="M128" i="73"/>
  <c r="J128" i="73"/>
  <c r="P127" i="73"/>
  <c r="O127" i="73"/>
  <c r="J127" i="73"/>
  <c r="P126" i="73"/>
  <c r="O126" i="73"/>
  <c r="I126" i="73" s="1"/>
  <c r="M126" i="73"/>
  <c r="L126" i="73"/>
  <c r="J126" i="73"/>
  <c r="P125" i="73"/>
  <c r="O125" i="73"/>
  <c r="I125" i="73" s="1"/>
  <c r="M125" i="73"/>
  <c r="L125" i="73"/>
  <c r="J125" i="73"/>
  <c r="P124" i="73"/>
  <c r="O124" i="73"/>
  <c r="M124" i="73" s="1"/>
  <c r="P123" i="73"/>
  <c r="O123" i="73"/>
  <c r="L123" i="73"/>
  <c r="J123" i="73"/>
  <c r="P122" i="73"/>
  <c r="O122" i="73"/>
  <c r="M122" i="73"/>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c r="P112" i="73"/>
  <c r="O112" i="73"/>
  <c r="J112" i="73" s="1"/>
  <c r="M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N97" i="73"/>
  <c r="M97" i="73"/>
  <c r="P96" i="73"/>
  <c r="O96" i="73"/>
  <c r="I96" i="73" s="1"/>
  <c r="P95" i="73"/>
  <c r="O95" i="73"/>
  <c r="I95" i="73" s="1"/>
  <c r="N95" i="73"/>
  <c r="P94" i="73"/>
  <c r="O94" i="73"/>
  <c r="P93" i="73"/>
  <c r="O93" i="73"/>
  <c r="I93" i="73" s="1"/>
  <c r="P92" i="73"/>
  <c r="O92" i="73"/>
  <c r="I92" i="73" s="1"/>
  <c r="N92" i="73"/>
  <c r="M92" i="73"/>
  <c r="L92" i="73"/>
  <c r="K92" i="73"/>
  <c r="J92" i="73"/>
  <c r="P91" i="73"/>
  <c r="O91" i="73"/>
  <c r="I91" i="73" s="1"/>
  <c r="L91" i="73"/>
  <c r="K91" i="73"/>
  <c r="J91" i="73"/>
  <c r="P90" i="73"/>
  <c r="O90" i="73"/>
  <c r="N90" i="73" s="1"/>
  <c r="K90" i="73"/>
  <c r="P89" i="73"/>
  <c r="O89" i="73"/>
  <c r="P88" i="73"/>
  <c r="O88" i="73"/>
  <c r="I88" i="73" s="1"/>
  <c r="P87" i="73"/>
  <c r="O87" i="73"/>
  <c r="P86" i="73"/>
  <c r="O86" i="73"/>
  <c r="I86" i="73" s="1"/>
  <c r="N86" i="73"/>
  <c r="P85" i="73"/>
  <c r="O85" i="73"/>
  <c r="I85" i="73" s="1"/>
  <c r="N85" i="73"/>
  <c r="L85" i="73"/>
  <c r="P84" i="73"/>
  <c r="O84" i="73"/>
  <c r="M84" i="73"/>
  <c r="L84" i="73"/>
  <c r="K84" i="73"/>
  <c r="J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K69" i="73" s="1"/>
  <c r="N69" i="73"/>
  <c r="M69" i="73"/>
  <c r="J69" i="73"/>
  <c r="P68" i="73"/>
  <c r="O68" i="73"/>
  <c r="K68" i="73" s="1"/>
  <c r="N68" i="73"/>
  <c r="M68" i="73"/>
  <c r="L68" i="73"/>
  <c r="J68" i="73"/>
  <c r="I68" i="73"/>
  <c r="P67" i="73"/>
  <c r="O67" i="73"/>
  <c r="K67" i="73" s="1"/>
  <c r="M67" i="73"/>
  <c r="L67" i="73"/>
  <c r="J67" i="73"/>
  <c r="I67" i="73"/>
  <c r="P66" i="73"/>
  <c r="O66" i="73"/>
  <c r="K66" i="73" s="1"/>
  <c r="N66" i="73"/>
  <c r="L66" i="73"/>
  <c r="J66" i="73"/>
  <c r="I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N60" i="73"/>
  <c r="M60" i="73"/>
  <c r="L60" i="73"/>
  <c r="J60" i="73"/>
  <c r="I60" i="73"/>
  <c r="P59" i="73"/>
  <c r="O59" i="73"/>
  <c r="K59" i="73" s="1"/>
  <c r="M59" i="73"/>
  <c r="L59" i="73"/>
  <c r="J59" i="73"/>
  <c r="I59" i="73"/>
  <c r="P58" i="73"/>
  <c r="O58" i="73"/>
  <c r="K58" i="73" s="1"/>
  <c r="N58" i="73"/>
  <c r="L58" i="73"/>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K52" i="73" s="1"/>
  <c r="N52" i="73"/>
  <c r="M52" i="73"/>
  <c r="L52" i="73"/>
  <c r="J52" i="73"/>
  <c r="I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K46" i="73" s="1"/>
  <c r="N46" i="73"/>
  <c r="L46" i="73"/>
  <c r="P45" i="73"/>
  <c r="O45" i="73"/>
  <c r="K45" i="73" s="1"/>
  <c r="N45" i="73"/>
  <c r="M45" i="73"/>
  <c r="J45" i="73"/>
  <c r="P44" i="73"/>
  <c r="O44" i="73"/>
  <c r="K44" i="73" s="1"/>
  <c r="N44" i="73"/>
  <c r="M44" i="73"/>
  <c r="L44" i="73"/>
  <c r="J44" i="73"/>
  <c r="I44" i="73"/>
  <c r="P43" i="73"/>
  <c r="O43" i="73"/>
  <c r="K43" i="73" s="1"/>
  <c r="M43" i="73"/>
  <c r="L43" i="73"/>
  <c r="J43" i="73"/>
  <c r="I43" i="73"/>
  <c r="P42" i="73"/>
  <c r="O42" i="73"/>
  <c r="K42" i="73" s="1"/>
  <c r="N42" i="73"/>
  <c r="M42" i="73"/>
  <c r="L42" i="73"/>
  <c r="J42" i="73"/>
  <c r="I42" i="73"/>
  <c r="P41" i="73"/>
  <c r="O41" i="73"/>
  <c r="P40" i="73"/>
  <c r="O40" i="73"/>
  <c r="K40" i="73" s="1"/>
  <c r="N40" i="73"/>
  <c r="I40" i="73"/>
  <c r="P39" i="73"/>
  <c r="O39" i="73"/>
  <c r="M39" i="73"/>
  <c r="P38" i="73"/>
  <c r="O38" i="73"/>
  <c r="K38" i="73" s="1"/>
  <c r="N38" i="73"/>
  <c r="L38" i="73"/>
  <c r="P37" i="73"/>
  <c r="O37" i="73"/>
  <c r="K37" i="73" s="1"/>
  <c r="N37" i="73"/>
  <c r="M37" i="73"/>
  <c r="J37" i="73"/>
  <c r="P36" i="73"/>
  <c r="O36" i="73"/>
  <c r="K36" i="73" s="1"/>
  <c r="N36" i="73"/>
  <c r="M36" i="73"/>
  <c r="L36" i="73"/>
  <c r="J36" i="73"/>
  <c r="I36" i="73"/>
  <c r="P35" i="73"/>
  <c r="O35" i="73"/>
  <c r="K35" i="73" s="1"/>
  <c r="M35" i="73"/>
  <c r="L35" i="73"/>
  <c r="J35" i="73"/>
  <c r="I35" i="73"/>
  <c r="P34" i="73"/>
  <c r="O34" i="73"/>
  <c r="K34" i="73" s="1"/>
  <c r="N34" i="73"/>
  <c r="M34" i="73"/>
  <c r="L34" i="73"/>
  <c r="J34" i="73"/>
  <c r="I34" i="73"/>
  <c r="P33" i="73"/>
  <c r="O33" i="73"/>
  <c r="P32" i="73"/>
  <c r="O32" i="73"/>
  <c r="K32" i="73" s="1"/>
  <c r="N32" i="73"/>
  <c r="I32" i="73"/>
  <c r="P31" i="73"/>
  <c r="O31" i="73"/>
  <c r="M31" i="73" s="1"/>
  <c r="P30" i="73"/>
  <c r="O30" i="73"/>
  <c r="K30" i="73" s="1"/>
  <c r="N30" i="73"/>
  <c r="L30" i="73"/>
  <c r="P29" i="73"/>
  <c r="O29" i="73"/>
  <c r="K29" i="73" s="1"/>
  <c r="N29" i="73"/>
  <c r="M29" i="73"/>
  <c r="J29" i="73"/>
  <c r="P28" i="73"/>
  <c r="O28" i="73"/>
  <c r="K28" i="73" s="1"/>
  <c r="N28" i="73"/>
  <c r="M28" i="73"/>
  <c r="L28" i="73"/>
  <c r="J28" i="73"/>
  <c r="I28" i="73"/>
  <c r="P27" i="73"/>
  <c r="O27" i="73"/>
  <c r="K27" i="73" s="1"/>
  <c r="M27" i="73"/>
  <c r="L27" i="73"/>
  <c r="J27" i="73"/>
  <c r="I27" i="73"/>
  <c r="P26" i="73"/>
  <c r="O26" i="73"/>
  <c r="K26" i="73" s="1"/>
  <c r="N26" i="73"/>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M20" i="73"/>
  <c r="L20" i="73"/>
  <c r="J20" i="73"/>
  <c r="I20" i="73"/>
  <c r="P19" i="73"/>
  <c r="O19" i="73"/>
  <c r="K19" i="73" s="1"/>
  <c r="M19" i="73"/>
  <c r="L19" i="73"/>
  <c r="J19" i="73"/>
  <c r="I19" i="73"/>
  <c r="P18" i="73"/>
  <c r="O18" i="73"/>
  <c r="K18" i="73" s="1"/>
  <c r="N18" i="73"/>
  <c r="M18" i="73"/>
  <c r="L18" i="73"/>
  <c r="J18" i="73"/>
  <c r="I18" i="73"/>
  <c r="P17" i="73"/>
  <c r="O17" i="73"/>
  <c r="J17" i="73" s="1"/>
  <c r="P16" i="73"/>
  <c r="O16" i="73"/>
  <c r="K16" i="73" s="1"/>
  <c r="N16" i="73"/>
  <c r="I16" i="73"/>
  <c r="P15" i="73"/>
  <c r="O15" i="73"/>
  <c r="M15" i="73" s="1"/>
  <c r="P14" i="73"/>
  <c r="O14" i="73"/>
  <c r="N14" i="73" s="1"/>
  <c r="L14" i="73"/>
  <c r="P13" i="73"/>
  <c r="O13" i="73"/>
  <c r="P12" i="73"/>
  <c r="O12" i="73"/>
  <c r="K12" i="73" s="1"/>
  <c r="N12" i="73"/>
  <c r="M12" i="73"/>
  <c r="L12" i="73"/>
  <c r="J12" i="73"/>
  <c r="I12" i="73"/>
  <c r="P11" i="73"/>
  <c r="O11" i="73"/>
  <c r="K11" i="73" s="1"/>
  <c r="M11" i="73"/>
  <c r="L11" i="73"/>
  <c r="J11" i="73"/>
  <c r="I11" i="73"/>
  <c r="P259" i="75"/>
  <c r="O259" i="75"/>
  <c r="N259" i="75" s="1"/>
  <c r="M259" i="75"/>
  <c r="I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M252" i="75" s="1"/>
  <c r="I252" i="75"/>
  <c r="P251" i="75"/>
  <c r="O251" i="75"/>
  <c r="P250" i="75"/>
  <c r="O250" i="75"/>
  <c r="M250" i="75"/>
  <c r="I250" i="75"/>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M226" i="75"/>
  <c r="L226" i="75"/>
  <c r="K226" i="75"/>
  <c r="I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L218" i="75" s="1"/>
  <c r="M218" i="75"/>
  <c r="P217" i="75"/>
  <c r="O217" i="75"/>
  <c r="M217" i="75"/>
  <c r="P216" i="75"/>
  <c r="O216" i="75"/>
  <c r="P215" i="75"/>
  <c r="O215" i="75"/>
  <c r="K215" i="75" s="1"/>
  <c r="M215" i="75"/>
  <c r="L215" i="75"/>
  <c r="I215" i="75"/>
  <c r="P214" i="75"/>
  <c r="O214" i="75"/>
  <c r="M214" i="75" s="1"/>
  <c r="L214" i="75"/>
  <c r="K214" i="75"/>
  <c r="I214" i="75"/>
  <c r="P213" i="75"/>
  <c r="O213" i="75"/>
  <c r="M213" i="75" s="1"/>
  <c r="P212" i="75"/>
  <c r="O212" i="75"/>
  <c r="M212" i="75" s="1"/>
  <c r="L212" i="75"/>
  <c r="K212" i="75"/>
  <c r="P211" i="75"/>
  <c r="O211" i="75"/>
  <c r="L211" i="75" s="1"/>
  <c r="M211" i="75"/>
  <c r="P210" i="75"/>
  <c r="O210" i="75"/>
  <c r="I210" i="75" s="1"/>
  <c r="M210" i="75"/>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I203" i="75" s="1"/>
  <c r="M203" i="75"/>
  <c r="L203" i="75"/>
  <c r="K203" i="75"/>
  <c r="P202" i="75"/>
  <c r="O202" i="75"/>
  <c r="M202" i="75"/>
  <c r="L202" i="75"/>
  <c r="K202" i="75"/>
  <c r="I202" i="75"/>
  <c r="P201" i="75"/>
  <c r="O201" i="75"/>
  <c r="M201" i="75"/>
  <c r="P200" i="75"/>
  <c r="O200" i="75"/>
  <c r="M200" i="75" s="1"/>
  <c r="P199" i="75"/>
  <c r="O199" i="75"/>
  <c r="L199" i="75"/>
  <c r="I199" i="75"/>
  <c r="P198" i="75"/>
  <c r="O198" i="75"/>
  <c r="K198" i="75" s="1"/>
  <c r="I198" i="75"/>
  <c r="P197" i="75"/>
  <c r="O197" i="75"/>
  <c r="M197" i="75" s="1"/>
  <c r="P196" i="75"/>
  <c r="O196" i="75"/>
  <c r="L196" i="75" s="1"/>
  <c r="P195" i="75"/>
  <c r="O195" i="75"/>
  <c r="M195" i="75"/>
  <c r="L195" i="75"/>
  <c r="K195" i="75"/>
  <c r="I195" i="75"/>
  <c r="P194" i="75"/>
  <c r="O194" i="75"/>
  <c r="M194" i="75"/>
  <c r="L194" i="75"/>
  <c r="K194" i="75"/>
  <c r="I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M187" i="75"/>
  <c r="L187" i="75"/>
  <c r="K187" i="75"/>
  <c r="I187" i="75"/>
  <c r="P186" i="75"/>
  <c r="O186" i="75"/>
  <c r="M186" i="75"/>
  <c r="K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L176" i="75"/>
  <c r="K176" i="75"/>
  <c r="P175" i="75"/>
  <c r="O175" i="75"/>
  <c r="M175" i="75" s="1"/>
  <c r="I175" i="75"/>
  <c r="P174" i="75"/>
  <c r="O174" i="75"/>
  <c r="N174" i="75" s="1"/>
  <c r="M174" i="75"/>
  <c r="P173" i="75"/>
  <c r="O173" i="75"/>
  <c r="L173" i="75"/>
  <c r="P172" i="75"/>
  <c r="O172" i="75"/>
  <c r="N172" i="75" s="1"/>
  <c r="M172" i="75"/>
  <c r="K172" i="75"/>
  <c r="P171" i="75"/>
  <c r="O171" i="75"/>
  <c r="N171" i="75" s="1"/>
  <c r="M171" i="75"/>
  <c r="L171" i="75"/>
  <c r="K171" i="75"/>
  <c r="J171" i="75"/>
  <c r="P170" i="75"/>
  <c r="O170" i="75"/>
  <c r="N170" i="75" s="1"/>
  <c r="M170" i="75"/>
  <c r="L170" i="75"/>
  <c r="K170" i="75"/>
  <c r="J170" i="75"/>
  <c r="I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N161" i="75"/>
  <c r="P160" i="75"/>
  <c r="O160" i="75"/>
  <c r="N160" i="75"/>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N117" i="75"/>
  <c r="M117" i="75"/>
  <c r="P116" i="75"/>
  <c r="O116" i="75"/>
  <c r="N116" i="75" s="1"/>
  <c r="L116" i="75"/>
  <c r="I116" i="75"/>
  <c r="P115" i="75"/>
  <c r="O115" i="75"/>
  <c r="L115" i="75" s="1"/>
  <c r="N115" i="75"/>
  <c r="M115" i="75"/>
  <c r="I115" i="75"/>
  <c r="P114" i="75"/>
  <c r="O114" i="75"/>
  <c r="P113" i="75"/>
  <c r="O113" i="75"/>
  <c r="N113" i="75"/>
  <c r="M113" i="75"/>
  <c r="P112" i="75"/>
  <c r="O112" i="75"/>
  <c r="N112" i="75" s="1"/>
  <c r="M112" i="75"/>
  <c r="L112" i="75"/>
  <c r="I112" i="75"/>
  <c r="P111" i="75"/>
  <c r="O111" i="75"/>
  <c r="L111" i="75" s="1"/>
  <c r="N111" i="75"/>
  <c r="M111" i="75"/>
  <c r="I111" i="75"/>
  <c r="P110" i="75"/>
  <c r="O110" i="75"/>
  <c r="P109" i="75"/>
  <c r="O109" i="75"/>
  <c r="N109" i="75"/>
  <c r="M109" i="75"/>
  <c r="P108" i="75"/>
  <c r="O108" i="75"/>
  <c r="J108" i="75" s="1"/>
  <c r="L108" i="75"/>
  <c r="K108" i="75"/>
  <c r="P107" i="75"/>
  <c r="O107" i="75"/>
  <c r="J107" i="75" s="1"/>
  <c r="K107" i="75"/>
  <c r="I107" i="75"/>
  <c r="P106" i="75"/>
  <c r="O106" i="75"/>
  <c r="J106" i="75" s="1"/>
  <c r="N106" i="75"/>
  <c r="M106" i="75"/>
  <c r="K106" i="75"/>
  <c r="I106" i="75"/>
  <c r="P105" i="75"/>
  <c r="O105" i="75"/>
  <c r="J105" i="75" s="1"/>
  <c r="M105" i="75"/>
  <c r="L105" i="75"/>
  <c r="I105" i="75"/>
  <c r="P104" i="75"/>
  <c r="O104" i="75"/>
  <c r="L104" i="75" s="1"/>
  <c r="P103" i="75"/>
  <c r="O103" i="75"/>
  <c r="N103" i="75" s="1"/>
  <c r="K103" i="75"/>
  <c r="P102" i="75"/>
  <c r="O102" i="75"/>
  <c r="J102" i="75" s="1"/>
  <c r="N102" i="75"/>
  <c r="M102" i="75"/>
  <c r="I102" i="75"/>
  <c r="P101" i="75"/>
  <c r="O101" i="75"/>
  <c r="J101" i="75" s="1"/>
  <c r="N101" i="75"/>
  <c r="M101" i="75"/>
  <c r="L101" i="75"/>
  <c r="K101" i="75"/>
  <c r="I101" i="75"/>
  <c r="P100" i="75"/>
  <c r="O100" i="75"/>
  <c r="J100" i="75" s="1"/>
  <c r="M100" i="75"/>
  <c r="L100" i="75"/>
  <c r="K100" i="75"/>
  <c r="P99" i="75"/>
  <c r="O99" i="75"/>
  <c r="K99" i="75" s="1"/>
  <c r="P98" i="75"/>
  <c r="O98" i="75"/>
  <c r="J98" i="75" s="1"/>
  <c r="N98" i="75"/>
  <c r="M98" i="75"/>
  <c r="K98" i="75"/>
  <c r="I98" i="75"/>
  <c r="P97" i="75"/>
  <c r="O97" i="75"/>
  <c r="J97" i="75" s="1"/>
  <c r="M97" i="75"/>
  <c r="L97" i="75"/>
  <c r="I97" i="75"/>
  <c r="P96" i="75"/>
  <c r="O96" i="75"/>
  <c r="L96" i="75" s="1"/>
  <c r="P95" i="75"/>
  <c r="O95" i="75"/>
  <c r="K95" i="75" s="1"/>
  <c r="N95" i="75"/>
  <c r="P94" i="75"/>
  <c r="O94" i="75"/>
  <c r="J94" i="75" s="1"/>
  <c r="N94" i="75"/>
  <c r="M94" i="75"/>
  <c r="I94" i="75"/>
  <c r="P93" i="75"/>
  <c r="O93" i="75"/>
  <c r="J93" i="75" s="1"/>
  <c r="N93" i="75"/>
  <c r="M93" i="75"/>
  <c r="L93" i="75"/>
  <c r="K93" i="75"/>
  <c r="I93" i="75"/>
  <c r="P92" i="75"/>
  <c r="O92" i="75"/>
  <c r="J92" i="75" s="1"/>
  <c r="M92" i="75"/>
  <c r="L92" i="75"/>
  <c r="K92" i="75"/>
  <c r="P91" i="75"/>
  <c r="O91" i="75"/>
  <c r="J91" i="75" s="1"/>
  <c r="M91" i="75"/>
  <c r="L91" i="75"/>
  <c r="K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I177" i="76"/>
  <c r="P176" i="76"/>
  <c r="O176" i="76"/>
  <c r="M176" i="76" s="1"/>
  <c r="P175" i="76"/>
  <c r="O175" i="76"/>
  <c r="K175" i="76" s="1"/>
  <c r="N175" i="76"/>
  <c r="I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L169" i="76"/>
  <c r="J169" i="76"/>
  <c r="P168" i="76"/>
  <c r="O168" i="76"/>
  <c r="P167" i="76"/>
  <c r="O167" i="76"/>
  <c r="K167" i="76" s="1"/>
  <c r="N167" i="76"/>
  <c r="J167" i="76"/>
  <c r="P166" i="76"/>
  <c r="O166" i="76"/>
  <c r="K166" i="76" s="1"/>
  <c r="P165" i="76"/>
  <c r="O165" i="76"/>
  <c r="K165" i="76" s="1"/>
  <c r="N165" i="76"/>
  <c r="L165" i="76"/>
  <c r="J165" i="76"/>
  <c r="P164" i="76"/>
  <c r="O164" i="76"/>
  <c r="K164" i="76" s="1"/>
  <c r="N164" i="76"/>
  <c r="L164" i="76"/>
  <c r="J164" i="76"/>
  <c r="P163" i="76"/>
  <c r="O163" i="76"/>
  <c r="K163" i="76" s="1"/>
  <c r="N163" i="76"/>
  <c r="P162" i="76"/>
  <c r="O162" i="76"/>
  <c r="K162" i="76" s="1"/>
  <c r="L162" i="76"/>
  <c r="P161" i="76"/>
  <c r="O161" i="76"/>
  <c r="K161" i="76" s="1"/>
  <c r="L161" i="76"/>
  <c r="J161" i="76"/>
  <c r="P160" i="76"/>
  <c r="O160" i="76"/>
  <c r="P159" i="76"/>
  <c r="O159" i="76"/>
  <c r="K159" i="76" s="1"/>
  <c r="N159" i="76"/>
  <c r="J159" i="76"/>
  <c r="P158" i="76"/>
  <c r="O158" i="76"/>
  <c r="K158" i="76" s="1"/>
  <c r="P157" i="76"/>
  <c r="O157" i="76"/>
  <c r="K157" i="76" s="1"/>
  <c r="N157" i="76"/>
  <c r="L157" i="76"/>
  <c r="J157" i="76"/>
  <c r="P156" i="76"/>
  <c r="O156" i="76"/>
  <c r="K156" i="76" s="1"/>
  <c r="N156" i="76"/>
  <c r="L156" i="76"/>
  <c r="J156" i="76"/>
  <c r="P155" i="76"/>
  <c r="O155" i="76"/>
  <c r="K155" i="76" s="1"/>
  <c r="N155" i="76"/>
  <c r="P154" i="76"/>
  <c r="O154" i="76"/>
  <c r="K154" i="76" s="1"/>
  <c r="L154" i="76"/>
  <c r="P153" i="76"/>
  <c r="O153" i="76"/>
  <c r="K153" i="76" s="1"/>
  <c r="L153" i="76"/>
  <c r="J153" i="76"/>
  <c r="P152" i="76"/>
  <c r="O152" i="76"/>
  <c r="P151" i="76"/>
  <c r="O151" i="76"/>
  <c r="K151" i="76" s="1"/>
  <c r="N151" i="76"/>
  <c r="J151" i="76"/>
  <c r="P150" i="76"/>
  <c r="O150" i="76"/>
  <c r="K150" i="76" s="1"/>
  <c r="P149" i="76"/>
  <c r="O149" i="76"/>
  <c r="K149" i="76" s="1"/>
  <c r="N149" i="76"/>
  <c r="L149" i="76"/>
  <c r="J149" i="76"/>
  <c r="P148" i="76"/>
  <c r="O148" i="76"/>
  <c r="K148" i="76" s="1"/>
  <c r="N148" i="76"/>
  <c r="L148" i="76"/>
  <c r="J148" i="76"/>
  <c r="P147" i="76"/>
  <c r="O147" i="76"/>
  <c r="K147" i="76" s="1"/>
  <c r="N147" i="76"/>
  <c r="P146" i="76"/>
  <c r="O146" i="76"/>
  <c r="K146" i="76" s="1"/>
  <c r="L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L131" i="76" s="1"/>
  <c r="N131" i="76"/>
  <c r="J131" i="76"/>
  <c r="P130" i="76"/>
  <c r="O130" i="76"/>
  <c r="P129" i="76"/>
  <c r="O129" i="76"/>
  <c r="N129" i="76"/>
  <c r="L129" i="76"/>
  <c r="J129" i="76"/>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N113" i="76"/>
  <c r="L113" i="76"/>
  <c r="J113" i="76"/>
  <c r="P112" i="76"/>
  <c r="O112" i="76"/>
  <c r="N112" i="76" s="1"/>
  <c r="L112" i="76"/>
  <c r="P111" i="76"/>
  <c r="O111" i="76"/>
  <c r="N111" i="76"/>
  <c r="P110" i="76"/>
  <c r="O110" i="76"/>
  <c r="P109" i="76"/>
  <c r="O109" i="76"/>
  <c r="L109" i="76" s="1"/>
  <c r="N109" i="76"/>
  <c r="J109" i="76"/>
  <c r="P108" i="76"/>
  <c r="O108" i="76"/>
  <c r="P107" i="76"/>
  <c r="O107" i="76"/>
  <c r="N107" i="76"/>
  <c r="L107" i="76"/>
  <c r="J107" i="76"/>
  <c r="P106" i="76"/>
  <c r="O106" i="76"/>
  <c r="P105" i="76"/>
  <c r="O105" i="76"/>
  <c r="N105" i="76" s="1"/>
  <c r="L105" i="76"/>
  <c r="J105" i="76"/>
  <c r="P104" i="76"/>
  <c r="O104" i="76"/>
  <c r="P103" i="76"/>
  <c r="O103" i="76"/>
  <c r="I103" i="76"/>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K95" i="76"/>
  <c r="P94" i="76"/>
  <c r="O94" i="76"/>
  <c r="K94" i="76" s="1"/>
  <c r="J94" i="76"/>
  <c r="P93" i="76"/>
  <c r="O93" i="76"/>
  <c r="J93" i="76" s="1"/>
  <c r="K93" i="76"/>
  <c r="P92" i="76"/>
  <c r="O92" i="76"/>
  <c r="I92" i="76" s="1"/>
  <c r="K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J77" i="76"/>
  <c r="P76" i="76"/>
  <c r="O76" i="76"/>
  <c r="I76" i="76" s="1"/>
  <c r="K76" i="76"/>
  <c r="J76" i="76"/>
  <c r="P75" i="76"/>
  <c r="O75" i="76"/>
  <c r="P74" i="76"/>
  <c r="O74" i="76"/>
  <c r="K74" i="76" s="1"/>
  <c r="I74" i="76"/>
  <c r="P73" i="76"/>
  <c r="O73" i="76"/>
  <c r="P72" i="76"/>
  <c r="O72" i="76"/>
  <c r="K72" i="76"/>
  <c r="P71" i="76"/>
  <c r="O71" i="76"/>
  <c r="P70" i="76"/>
  <c r="O70" i="76"/>
  <c r="K70" i="76" s="1"/>
  <c r="J70" i="76"/>
  <c r="I70" i="76"/>
  <c r="P69" i="76"/>
  <c r="O69" i="76"/>
  <c r="P68" i="76"/>
  <c r="O68" i="76"/>
  <c r="J68" i="76" s="1"/>
  <c r="M68" i="76"/>
  <c r="K68" i="76"/>
  <c r="I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J57" i="76"/>
  <c r="P56" i="76"/>
  <c r="O56" i="76"/>
  <c r="J56" i="76" s="1"/>
  <c r="M56" i="76"/>
  <c r="K56" i="76"/>
  <c r="I56" i="76"/>
  <c r="P55" i="76"/>
  <c r="O55" i="76"/>
  <c r="M55" i="76" s="1"/>
  <c r="K55" i="76"/>
  <c r="P54" i="76"/>
  <c r="O54" i="76"/>
  <c r="M54" i="76" s="1"/>
  <c r="P53" i="76"/>
  <c r="O53" i="76"/>
  <c r="M53" i="76" s="1"/>
  <c r="J53" i="76"/>
  <c r="P52" i="76"/>
  <c r="O52" i="76"/>
  <c r="J52" i="76" s="1"/>
  <c r="M52" i="76"/>
  <c r="K52" i="76"/>
  <c r="I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N35" i="76" s="1"/>
  <c r="M35" i="76"/>
  <c r="J35" i="76"/>
  <c r="I35" i="76"/>
  <c r="P34" i="76"/>
  <c r="O34" i="76"/>
  <c r="P33" i="76"/>
  <c r="O33" i="76"/>
  <c r="N33" i="76" s="1"/>
  <c r="M33" i="76"/>
  <c r="L33" i="76"/>
  <c r="K33" i="76"/>
  <c r="P32" i="76"/>
  <c r="O32" i="76"/>
  <c r="N32" i="76" s="1"/>
  <c r="L32" i="76"/>
  <c r="P31" i="76"/>
  <c r="O31" i="76"/>
  <c r="N31" i="76" s="1"/>
  <c r="M31" i="76"/>
  <c r="K31" i="76"/>
  <c r="P30" i="76"/>
  <c r="O30" i="76"/>
  <c r="N30" i="76" s="1"/>
  <c r="M30" i="76"/>
  <c r="L30" i="76"/>
  <c r="K30" i="76"/>
  <c r="J30" i="76"/>
  <c r="I30" i="76"/>
  <c r="P29" i="76"/>
  <c r="O29" i="76"/>
  <c r="N29" i="76" s="1"/>
  <c r="M29" i="76"/>
  <c r="L29" i="76"/>
  <c r="K29" i="76"/>
  <c r="J29" i="76"/>
  <c r="I29" i="76"/>
  <c r="P28" i="76"/>
  <c r="O28" i="76"/>
  <c r="N28" i="76" s="1"/>
  <c r="K28" i="76"/>
  <c r="J28" i="76"/>
  <c r="P27" i="76"/>
  <c r="O27" i="76"/>
  <c r="N27" i="76" s="1"/>
  <c r="M27" i="76"/>
  <c r="J27" i="76"/>
  <c r="I27" i="76"/>
  <c r="P26" i="76"/>
  <c r="O26" i="76"/>
  <c r="P25" i="76"/>
  <c r="O25" i="76"/>
  <c r="N25" i="76" s="1"/>
  <c r="M25" i="76"/>
  <c r="L25" i="76"/>
  <c r="K25" i="76"/>
  <c r="I25" i="76"/>
  <c r="P24" i="76"/>
  <c r="O24" i="76"/>
  <c r="N24" i="76" s="1"/>
  <c r="L24" i="76"/>
  <c r="P23" i="76"/>
  <c r="O23" i="76"/>
  <c r="N23" i="76" s="1"/>
  <c r="M23" i="76"/>
  <c r="K23" i="76"/>
  <c r="P22" i="76"/>
  <c r="O22" i="76"/>
  <c r="N22" i="76" s="1"/>
  <c r="M22" i="76"/>
  <c r="L22" i="76"/>
  <c r="J22" i="76"/>
  <c r="I22" i="76"/>
  <c r="P21" i="76"/>
  <c r="O21" i="76"/>
  <c r="N21" i="76" s="1"/>
  <c r="M21" i="76"/>
  <c r="L21" i="76"/>
  <c r="K21" i="76"/>
  <c r="J21" i="76"/>
  <c r="I21" i="76"/>
  <c r="P20" i="76"/>
  <c r="O20" i="76"/>
  <c r="N20" i="76" s="1"/>
  <c r="K20" i="76"/>
  <c r="J20" i="76"/>
  <c r="P19" i="76"/>
  <c r="O19" i="76"/>
  <c r="N19" i="76" s="1"/>
  <c r="M19" i="76"/>
  <c r="J19" i="76"/>
  <c r="I19" i="76"/>
  <c r="P18" i="76"/>
  <c r="O18" i="76"/>
  <c r="P17" i="76"/>
  <c r="O17" i="76"/>
  <c r="N17" i="76" s="1"/>
  <c r="M17" i="76"/>
  <c r="L17" i="76"/>
  <c r="K17" i="76"/>
  <c r="I17" i="76"/>
  <c r="P16" i="76"/>
  <c r="O16" i="76"/>
  <c r="L16" i="76"/>
  <c r="P15" i="76"/>
  <c r="O15" i="76"/>
  <c r="N15" i="76" s="1"/>
  <c r="M15" i="76"/>
  <c r="K15" i="76"/>
  <c r="P14" i="76"/>
  <c r="O14" i="76"/>
  <c r="N14" i="76" s="1"/>
  <c r="M14" i="76"/>
  <c r="L14" i="76"/>
  <c r="J14" i="76"/>
  <c r="I14" i="76"/>
  <c r="P13" i="76"/>
  <c r="O13" i="76"/>
  <c r="N13" i="76" s="1"/>
  <c r="M13" i="76"/>
  <c r="L13" i="76"/>
  <c r="K13" i="76"/>
  <c r="I13" i="76"/>
  <c r="P12" i="76"/>
  <c r="M12" i="76" s="1"/>
  <c r="O12" i="76"/>
  <c r="L12" i="76" s="1"/>
  <c r="P11" i="76"/>
  <c r="O11" i="76"/>
  <c r="N11" i="76" s="1"/>
  <c r="M11" i="76"/>
  <c r="K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M246" i="77"/>
  <c r="I246" i="77"/>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M237" i="77" s="1"/>
  <c r="I237" i="77"/>
  <c r="P236" i="77"/>
  <c r="O236" i="77"/>
  <c r="M236" i="77"/>
  <c r="I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M221" i="77" s="1"/>
  <c r="I221" i="77"/>
  <c r="P220" i="77"/>
  <c r="O220" i="77"/>
  <c r="M220" i="77"/>
  <c r="I220" i="77"/>
  <c r="P219" i="77"/>
  <c r="O219" i="77"/>
  <c r="M219" i="77" s="1"/>
  <c r="I219" i="77"/>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I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M196" i="77" s="1"/>
  <c r="N196" i="77"/>
  <c r="I196" i="77"/>
  <c r="P195" i="77"/>
  <c r="O195" i="77"/>
  <c r="P194" i="77"/>
  <c r="O194" i="77"/>
  <c r="M194" i="77" s="1"/>
  <c r="P193" i="77"/>
  <c r="O193" i="77"/>
  <c r="P192" i="77"/>
  <c r="O192" i="77"/>
  <c r="N192" i="77"/>
  <c r="P191" i="77"/>
  <c r="O191" i="77"/>
  <c r="N191" i="77" s="1"/>
  <c r="P190" i="77"/>
  <c r="O190" i="77"/>
  <c r="N190" i="77" s="1"/>
  <c r="P189" i="77"/>
  <c r="O189" i="77"/>
  <c r="N189" i="77"/>
  <c r="M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M174" i="77"/>
  <c r="L174" i="77"/>
  <c r="I174" i="77"/>
  <c r="P173" i="77"/>
  <c r="O173" i="77"/>
  <c r="N173" i="77" s="1"/>
  <c r="M173" i="77"/>
  <c r="L173" i="77"/>
  <c r="K173" i="77"/>
  <c r="J173" i="77"/>
  <c r="I173" i="77"/>
  <c r="P172" i="77"/>
  <c r="O172" i="77"/>
  <c r="N172" i="77" s="1"/>
  <c r="L172" i="77"/>
  <c r="K172" i="77"/>
  <c r="J172" i="77"/>
  <c r="I172" i="77"/>
  <c r="P171" i="77"/>
  <c r="O171" i="77"/>
  <c r="N171" i="77" s="1"/>
  <c r="J171" i="77"/>
  <c r="P170" i="77"/>
  <c r="O170" i="77"/>
  <c r="N170" i="77" s="1"/>
  <c r="M170" i="77"/>
  <c r="J170" i="77"/>
  <c r="I170" i="77"/>
  <c r="P169" i="77"/>
  <c r="O169" i="77"/>
  <c r="N169" i="77" s="1"/>
  <c r="M169" i="77"/>
  <c r="L169" i="77"/>
  <c r="I169" i="77"/>
  <c r="P168" i="77"/>
  <c r="O168" i="77"/>
  <c r="K168" i="77" s="1"/>
  <c r="L168" i="77"/>
  <c r="P167" i="77"/>
  <c r="O167" i="77"/>
  <c r="K167" i="77" s="1"/>
  <c r="L167" i="77"/>
  <c r="P166" i="77"/>
  <c r="O166" i="77"/>
  <c r="K166" i="77" s="1"/>
  <c r="L166" i="77"/>
  <c r="P165" i="77"/>
  <c r="O165" i="77"/>
  <c r="K165" i="77" s="1"/>
  <c r="L165" i="77"/>
  <c r="P164" i="77"/>
  <c r="O164" i="77"/>
  <c r="K164" i="77" s="1"/>
  <c r="L164" i="77"/>
  <c r="P163" i="77"/>
  <c r="O163" i="77"/>
  <c r="K163" i="77" s="1"/>
  <c r="L163" i="77"/>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M87" i="77"/>
  <c r="L87" i="77"/>
  <c r="P86" i="77"/>
  <c r="O86" i="77"/>
  <c r="N86" i="77" s="1"/>
  <c r="P85" i="77"/>
  <c r="O85" i="77"/>
  <c r="P84" i="77"/>
  <c r="O84" i="77"/>
  <c r="N84" i="77" s="1"/>
  <c r="L84" i="77"/>
  <c r="P83" i="77"/>
  <c r="O83" i="77"/>
  <c r="N83" i="77"/>
  <c r="M83" i="77"/>
  <c r="L83" i="77"/>
  <c r="P82" i="77"/>
  <c r="O82" i="77"/>
  <c r="M82" i="77" s="1"/>
  <c r="N82" i="77"/>
  <c r="I82" i="77"/>
  <c r="P81" i="77"/>
  <c r="O81" i="77"/>
  <c r="N81" i="77" s="1"/>
  <c r="L81" i="77"/>
  <c r="P80" i="77"/>
  <c r="O80" i="77"/>
  <c r="N80" i="77" s="1"/>
  <c r="P79" i="77"/>
  <c r="O79" i="77"/>
  <c r="N79" i="77" s="1"/>
  <c r="M79" i="77"/>
  <c r="L79" i="77"/>
  <c r="I79" i="77"/>
  <c r="P78" i="77"/>
  <c r="O78" i="77"/>
  <c r="M78" i="77" s="1"/>
  <c r="N78" i="77"/>
  <c r="I78" i="77"/>
  <c r="P77" i="77"/>
  <c r="O77" i="77"/>
  <c r="N77" i="77" s="1"/>
  <c r="L77" i="77"/>
  <c r="P76" i="77"/>
  <c r="O76" i="77"/>
  <c r="N76" i="77" s="1"/>
  <c r="P75" i="77"/>
  <c r="O75" i="77"/>
  <c r="J75" i="77" s="1"/>
  <c r="M75" i="77"/>
  <c r="L75" i="77"/>
  <c r="K75" i="77"/>
  <c r="I75" i="77"/>
  <c r="P74" i="77"/>
  <c r="O74" i="77"/>
  <c r="J74" i="77" s="1"/>
  <c r="M74" i="77"/>
  <c r="L74" i="77"/>
  <c r="K74" i="77"/>
  <c r="I74" i="77"/>
  <c r="P73" i="77"/>
  <c r="O73" i="77"/>
  <c r="J73" i="77" s="1"/>
  <c r="M73" i="77"/>
  <c r="L73" i="77"/>
  <c r="K73" i="77"/>
  <c r="I73" i="77"/>
  <c r="P72" i="77"/>
  <c r="O72" i="77"/>
  <c r="J72" i="77" s="1"/>
  <c r="M72" i="77"/>
  <c r="L72" i="77"/>
  <c r="K72" i="77"/>
  <c r="I72" i="77"/>
  <c r="P71" i="77"/>
  <c r="O71" i="77"/>
  <c r="J71" i="77" s="1"/>
  <c r="M71" i="77"/>
  <c r="L71" i="77"/>
  <c r="K71" i="77"/>
  <c r="I71" i="77"/>
  <c r="P70" i="77"/>
  <c r="O70" i="77"/>
  <c r="J70" i="77" s="1"/>
  <c r="M70" i="77"/>
  <c r="L70" i="77"/>
  <c r="K70" i="77"/>
  <c r="I70" i="77"/>
  <c r="P69" i="77"/>
  <c r="O69" i="77"/>
  <c r="J69" i="77" s="1"/>
  <c r="M69" i="77"/>
  <c r="L69" i="77"/>
  <c r="K69" i="77"/>
  <c r="I69" i="77"/>
  <c r="P68" i="77"/>
  <c r="O68" i="77"/>
  <c r="J68" i="77" s="1"/>
  <c r="M68" i="77"/>
  <c r="L68" i="77"/>
  <c r="K68" i="77"/>
  <c r="I68" i="77"/>
  <c r="P67" i="77"/>
  <c r="O67" i="77"/>
  <c r="J67" i="77" s="1"/>
  <c r="M67" i="77"/>
  <c r="L67" i="77"/>
  <c r="K67" i="77"/>
  <c r="I67" i="77"/>
  <c r="P66" i="77"/>
  <c r="O66" i="77"/>
  <c r="J66" i="77" s="1"/>
  <c r="M66" i="77"/>
  <c r="L66" i="77"/>
  <c r="K66" i="77"/>
  <c r="I66" i="77"/>
  <c r="P65" i="77"/>
  <c r="O65" i="77"/>
  <c r="J65" i="77" s="1"/>
  <c r="M65" i="77"/>
  <c r="L65" i="77"/>
  <c r="K65" i="77"/>
  <c r="I65" i="77"/>
  <c r="P64" i="77"/>
  <c r="O64" i="77"/>
  <c r="J64" i="77" s="1"/>
  <c r="M64" i="77"/>
  <c r="L64" i="77"/>
  <c r="K64" i="77"/>
  <c r="I64" i="77"/>
  <c r="P63" i="77"/>
  <c r="O63" i="77"/>
  <c r="J63" i="77" s="1"/>
  <c r="M63" i="77"/>
  <c r="L63" i="77"/>
  <c r="K63" i="77"/>
  <c r="I63" i="77"/>
  <c r="P62" i="77"/>
  <c r="O62" i="77"/>
  <c r="J62" i="77" s="1"/>
  <c r="M62" i="77"/>
  <c r="L62" i="77"/>
  <c r="K62" i="77"/>
  <c r="I62" i="77"/>
  <c r="P61" i="77"/>
  <c r="O61" i="77"/>
  <c r="J61" i="77" s="1"/>
  <c r="M61" i="77"/>
  <c r="L61" i="77"/>
  <c r="K61" i="77"/>
  <c r="I61" i="77"/>
  <c r="P60" i="77"/>
  <c r="O60" i="77"/>
  <c r="J60" i="77" s="1"/>
  <c r="M60" i="77"/>
  <c r="L60" i="77"/>
  <c r="K60" i="77"/>
  <c r="I60" i="77"/>
  <c r="P59" i="77"/>
  <c r="O59" i="77"/>
  <c r="J59" i="77" s="1"/>
  <c r="M59" i="77"/>
  <c r="L59" i="77"/>
  <c r="K59" i="77"/>
  <c r="I59" i="77"/>
  <c r="P58" i="77"/>
  <c r="O58" i="77"/>
  <c r="J58" i="77" s="1"/>
  <c r="M58" i="77"/>
  <c r="L58" i="77"/>
  <c r="K58" i="77"/>
  <c r="I58" i="77"/>
  <c r="P57" i="77"/>
  <c r="O57" i="77"/>
  <c r="J57" i="77" s="1"/>
  <c r="M57" i="77"/>
  <c r="L57" i="77"/>
  <c r="K57" i="77"/>
  <c r="I57" i="77"/>
  <c r="P56" i="77"/>
  <c r="O56" i="77"/>
  <c r="J56" i="77" s="1"/>
  <c r="M56" i="77"/>
  <c r="L56" i="77"/>
  <c r="K56" i="77"/>
  <c r="I56" i="77"/>
  <c r="P55" i="77"/>
  <c r="O55" i="77"/>
  <c r="J55" i="77" s="1"/>
  <c r="M55" i="77"/>
  <c r="L55" i="77"/>
  <c r="K55" i="77"/>
  <c r="I55" i="77"/>
  <c r="P54" i="77"/>
  <c r="O54" i="77"/>
  <c r="J54" i="77" s="1"/>
  <c r="M54" i="77"/>
  <c r="L54" i="77"/>
  <c r="K54" i="77"/>
  <c r="I54" i="77"/>
  <c r="P53" i="77"/>
  <c r="O53" i="77"/>
  <c r="J53" i="77" s="1"/>
  <c r="M53" i="77"/>
  <c r="L53" i="77"/>
  <c r="K53" i="77"/>
  <c r="I53" i="77"/>
  <c r="P52" i="77"/>
  <c r="O52" i="77"/>
  <c r="J52" i="77" s="1"/>
  <c r="M52" i="77"/>
  <c r="L52" i="77"/>
  <c r="K52" i="77"/>
  <c r="I52" i="77"/>
  <c r="P51" i="77"/>
  <c r="O51" i="77"/>
  <c r="J51" i="77" s="1"/>
  <c r="M51" i="77"/>
  <c r="L51" i="77"/>
  <c r="K51" i="77"/>
  <c r="I51" i="77"/>
  <c r="P50" i="77"/>
  <c r="O50" i="77"/>
  <c r="J50" i="77" s="1"/>
  <c r="M50" i="77"/>
  <c r="L50" i="77"/>
  <c r="K50" i="77"/>
  <c r="I50" i="77"/>
  <c r="P49" i="77"/>
  <c r="O49" i="77"/>
  <c r="J49" i="77" s="1"/>
  <c r="M49" i="77"/>
  <c r="L49" i="77"/>
  <c r="K49" i="77"/>
  <c r="I49" i="77"/>
  <c r="P48" i="77"/>
  <c r="O48" i="77"/>
  <c r="J48" i="77" s="1"/>
  <c r="M48" i="77"/>
  <c r="L48" i="77"/>
  <c r="K48" i="77"/>
  <c r="I48" i="77"/>
  <c r="P47" i="77"/>
  <c r="O47" i="77"/>
  <c r="J47" i="77" s="1"/>
  <c r="M47" i="77"/>
  <c r="L47" i="77"/>
  <c r="K47" i="77"/>
  <c r="I47" i="77"/>
  <c r="P46" i="77"/>
  <c r="O46" i="77"/>
  <c r="J46" i="77" s="1"/>
  <c r="M46" i="77"/>
  <c r="L46" i="77"/>
  <c r="K46" i="77"/>
  <c r="I46" i="77"/>
  <c r="P45" i="77"/>
  <c r="O45" i="77"/>
  <c r="J45" i="77" s="1"/>
  <c r="M45" i="77"/>
  <c r="L45" i="77"/>
  <c r="K45" i="77"/>
  <c r="I45" i="77"/>
  <c r="P44" i="77"/>
  <c r="O44" i="77"/>
  <c r="J44" i="77" s="1"/>
  <c r="M44" i="77"/>
  <c r="L44" i="77"/>
  <c r="K44" i="77"/>
  <c r="I44" i="77"/>
  <c r="P43" i="77"/>
  <c r="O43" i="77"/>
  <c r="J43" i="77" s="1"/>
  <c r="M43" i="77"/>
  <c r="L43" i="77"/>
  <c r="K43" i="77"/>
  <c r="I43" i="77"/>
  <c r="P42" i="77"/>
  <c r="O42" i="77"/>
  <c r="J42" i="77" s="1"/>
  <c r="M42" i="77"/>
  <c r="L42" i="77"/>
  <c r="K42" i="77"/>
  <c r="I42" i="77"/>
  <c r="P41" i="77"/>
  <c r="O41" i="77"/>
  <c r="J41" i="77" s="1"/>
  <c r="M41" i="77"/>
  <c r="L41" i="77"/>
  <c r="K41" i="77"/>
  <c r="I41" i="77"/>
  <c r="P40" i="77"/>
  <c r="O40" i="77"/>
  <c r="J40" i="77" s="1"/>
  <c r="M40" i="77"/>
  <c r="L40" i="77"/>
  <c r="K40" i="77"/>
  <c r="I40" i="77"/>
  <c r="P39" i="77"/>
  <c r="O39" i="77"/>
  <c r="J39" i="77" s="1"/>
  <c r="M39" i="77"/>
  <c r="L39" i="77"/>
  <c r="K39" i="77"/>
  <c r="I39" i="77"/>
  <c r="P38" i="77"/>
  <c r="O38" i="77"/>
  <c r="J38" i="77" s="1"/>
  <c r="M38" i="77"/>
  <c r="L38" i="77"/>
  <c r="K38" i="77"/>
  <c r="I38" i="77"/>
  <c r="P37" i="77"/>
  <c r="O37" i="77"/>
  <c r="J37" i="77" s="1"/>
  <c r="M37" i="77"/>
  <c r="L37" i="77"/>
  <c r="K37" i="77"/>
  <c r="I37" i="77"/>
  <c r="P36" i="77"/>
  <c r="O36" i="77"/>
  <c r="J36" i="77" s="1"/>
  <c r="M36" i="77"/>
  <c r="L36" i="77"/>
  <c r="K36" i="77"/>
  <c r="I36" i="77"/>
  <c r="P35" i="77"/>
  <c r="O35" i="77"/>
  <c r="J35" i="77" s="1"/>
  <c r="M35" i="77"/>
  <c r="L35" i="77"/>
  <c r="K35" i="77"/>
  <c r="I35" i="77"/>
  <c r="P34" i="77"/>
  <c r="O34" i="77"/>
  <c r="J34" i="77" s="1"/>
  <c r="M34" i="77"/>
  <c r="L34" i="77"/>
  <c r="K34" i="77"/>
  <c r="I34" i="77"/>
  <c r="P33" i="77"/>
  <c r="O33" i="77"/>
  <c r="J33" i="77" s="1"/>
  <c r="M33" i="77"/>
  <c r="L33" i="77"/>
  <c r="K33" i="77"/>
  <c r="I33" i="77"/>
  <c r="P32" i="77"/>
  <c r="O32" i="77"/>
  <c r="J32" i="77" s="1"/>
  <c r="M32" i="77"/>
  <c r="L32" i="77"/>
  <c r="K32" i="77"/>
  <c r="I32" i="77"/>
  <c r="P31" i="77"/>
  <c r="O31" i="77"/>
  <c r="J31" i="77" s="1"/>
  <c r="M31" i="77"/>
  <c r="L31" i="77"/>
  <c r="K31" i="77"/>
  <c r="I31" i="77"/>
  <c r="P30" i="77"/>
  <c r="O30" i="77"/>
  <c r="J30" i="77" s="1"/>
  <c r="M30" i="77"/>
  <c r="L30" i="77"/>
  <c r="K30" i="77"/>
  <c r="I30" i="77"/>
  <c r="P29" i="77"/>
  <c r="O29" i="77"/>
  <c r="J29" i="77" s="1"/>
  <c r="M29" i="77"/>
  <c r="L29" i="77"/>
  <c r="K29" i="77"/>
  <c r="I29" i="77"/>
  <c r="P28" i="77"/>
  <c r="O28" i="77"/>
  <c r="J28" i="77" s="1"/>
  <c r="M28" i="77"/>
  <c r="L28" i="77"/>
  <c r="K28" i="77"/>
  <c r="I28" i="77"/>
  <c r="P27" i="77"/>
  <c r="O27" i="77"/>
  <c r="J27" i="77" s="1"/>
  <c r="M27" i="77"/>
  <c r="L27" i="77"/>
  <c r="K27" i="77"/>
  <c r="I27" i="77"/>
  <c r="P26" i="77"/>
  <c r="O26" i="77"/>
  <c r="J26" i="77" s="1"/>
  <c r="M26" i="77"/>
  <c r="L26" i="77"/>
  <c r="K26" i="77"/>
  <c r="I26" i="77"/>
  <c r="P25" i="77"/>
  <c r="O25" i="77"/>
  <c r="J25" i="77" s="1"/>
  <c r="M25" i="77"/>
  <c r="L25" i="77"/>
  <c r="K25" i="77"/>
  <c r="I25" i="77"/>
  <c r="P24" i="77"/>
  <c r="O24" i="77"/>
  <c r="J24" i="77" s="1"/>
  <c r="M24" i="77"/>
  <c r="L24" i="77"/>
  <c r="K24" i="77"/>
  <c r="I24" i="77"/>
  <c r="P23" i="77"/>
  <c r="O23" i="77"/>
  <c r="J23" i="77" s="1"/>
  <c r="M23" i="77"/>
  <c r="L23" i="77"/>
  <c r="K23" i="77"/>
  <c r="I23" i="77"/>
  <c r="P22" i="77"/>
  <c r="O22" i="77"/>
  <c r="J22" i="77" s="1"/>
  <c r="M22" i="77"/>
  <c r="L22" i="77"/>
  <c r="K22" i="77"/>
  <c r="I22" i="77"/>
  <c r="P21" i="77"/>
  <c r="O21" i="77"/>
  <c r="J21" i="77" s="1"/>
  <c r="M21" i="77"/>
  <c r="L21" i="77"/>
  <c r="K21" i="77"/>
  <c r="I21" i="77"/>
  <c r="P20" i="77"/>
  <c r="O20" i="77"/>
  <c r="J20" i="77" s="1"/>
  <c r="M20" i="77"/>
  <c r="L20" i="77"/>
  <c r="K20" i="77"/>
  <c r="I20" i="77"/>
  <c r="P19" i="77"/>
  <c r="O19" i="77"/>
  <c r="J19" i="77" s="1"/>
  <c r="M19" i="77"/>
  <c r="L19" i="77"/>
  <c r="K19" i="77"/>
  <c r="I19" i="77"/>
  <c r="P18" i="77"/>
  <c r="O18" i="77"/>
  <c r="J18" i="77" s="1"/>
  <c r="M18" i="77"/>
  <c r="L18" i="77"/>
  <c r="K18" i="77"/>
  <c r="I18" i="77"/>
  <c r="P17" i="77"/>
  <c r="O17" i="77"/>
  <c r="J17" i="77" s="1"/>
  <c r="M17" i="77"/>
  <c r="L17" i="77"/>
  <c r="K17" i="77"/>
  <c r="I17" i="77"/>
  <c r="P16" i="77"/>
  <c r="O16" i="77"/>
  <c r="J16" i="77" s="1"/>
  <c r="M16" i="77"/>
  <c r="L16" i="77"/>
  <c r="K16" i="77"/>
  <c r="I16" i="77"/>
  <c r="P15" i="77"/>
  <c r="O15" i="77"/>
  <c r="J15" i="77" s="1"/>
  <c r="M15" i="77"/>
  <c r="L15" i="77"/>
  <c r="K15" i="77"/>
  <c r="I15" i="77"/>
  <c r="P14" i="77"/>
  <c r="O14" i="77"/>
  <c r="J14" i="77" s="1"/>
  <c r="M14" i="77"/>
  <c r="L14" i="77"/>
  <c r="K14" i="77"/>
  <c r="I14" i="77"/>
  <c r="P13" i="77"/>
  <c r="O13" i="77"/>
  <c r="J13" i="77" s="1"/>
  <c r="M13" i="77"/>
  <c r="L13" i="77"/>
  <c r="K13" i="77"/>
  <c r="I13" i="77"/>
  <c r="P12" i="77"/>
  <c r="N12" i="77" s="1"/>
  <c r="O12" i="77"/>
  <c r="L12" i="77" s="1"/>
  <c r="K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N246" i="78"/>
  <c r="I246" i="78"/>
  <c r="P245" i="78"/>
  <c r="O245" i="78"/>
  <c r="I245" i="78" s="1"/>
  <c r="N245" i="78"/>
  <c r="P244" i="78"/>
  <c r="O244" i="78"/>
  <c r="N244" i="78" s="1"/>
  <c r="I244" i="78"/>
  <c r="P243" i="78"/>
  <c r="O243" i="78"/>
  <c r="I243" i="78" s="1"/>
  <c r="P242" i="78"/>
  <c r="O242" i="78"/>
  <c r="P241" i="78"/>
  <c r="O241" i="78"/>
  <c r="I241" i="78" s="1"/>
  <c r="N241" i="78"/>
  <c r="P240" i="78"/>
  <c r="O240" i="78"/>
  <c r="I240" i="78" s="1"/>
  <c r="N240" i="78"/>
  <c r="P239" i="78"/>
  <c r="O239" i="78"/>
  <c r="I239" i="78" s="1"/>
  <c r="P238" i="78"/>
  <c r="O238" i="78"/>
  <c r="N238" i="78"/>
  <c r="I238" i="78"/>
  <c r="P237" i="78"/>
  <c r="O237" i="78"/>
  <c r="I237" i="78" s="1"/>
  <c r="N237" i="78"/>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N212" i="78" s="1"/>
  <c r="I212" i="78"/>
  <c r="P211" i="78"/>
  <c r="O211" i="78"/>
  <c r="P210" i="78"/>
  <c r="O210" i="78"/>
  <c r="P209" i="78"/>
  <c r="O209" i="78"/>
  <c r="I209" i="78" s="1"/>
  <c r="N209" i="78"/>
  <c r="P208" i="78"/>
  <c r="O208" i="78"/>
  <c r="I208" i="78" s="1"/>
  <c r="N208" i="78"/>
  <c r="P207" i="78"/>
  <c r="O207" i="78"/>
  <c r="P206" i="78"/>
  <c r="O206" i="78"/>
  <c r="N206" i="78"/>
  <c r="I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c r="I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L167" i="78" s="1"/>
  <c r="M167" i="78"/>
  <c r="J167" i="78"/>
  <c r="P166" i="78"/>
  <c r="O166" i="78"/>
  <c r="L166" i="78" s="1"/>
  <c r="N166" i="78"/>
  <c r="M166" i="78"/>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N160" i="78"/>
  <c r="J160" i="78"/>
  <c r="P159" i="78"/>
  <c r="O159" i="78"/>
  <c r="L159" i="78" s="1"/>
  <c r="M159" i="78"/>
  <c r="J159" i="78"/>
  <c r="P158" i="78"/>
  <c r="O158" i="78"/>
  <c r="L158" i="78" s="1"/>
  <c r="N158" i="78"/>
  <c r="M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N139" i="78"/>
  <c r="M139" i="78"/>
  <c r="J139" i="78"/>
  <c r="P138" i="78"/>
  <c r="O138" i="78"/>
  <c r="N138" i="78"/>
  <c r="P137" i="78"/>
  <c r="O137" i="78"/>
  <c r="N137" i="78" s="1"/>
  <c r="P136" i="78"/>
  <c r="O136" i="78"/>
  <c r="N136" i="78" s="1"/>
  <c r="M136" i="78"/>
  <c r="P135" i="78"/>
  <c r="O135" i="78"/>
  <c r="P134" i="78"/>
  <c r="O134" i="78"/>
  <c r="J134" i="78"/>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c r="M123" i="78"/>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c r="M107" i="78"/>
  <c r="J107" i="78"/>
  <c r="P106" i="78"/>
  <c r="O106" i="78"/>
  <c r="N106" i="78" s="1"/>
  <c r="P105" i="78"/>
  <c r="O105" i="78"/>
  <c r="N105" i="78" s="1"/>
  <c r="P104" i="78"/>
  <c r="O104" i="78"/>
  <c r="M104" i="78" s="1"/>
  <c r="N104" i="78"/>
  <c r="L104" i="78"/>
  <c r="J104" i="78"/>
  <c r="P103" i="78"/>
  <c r="O103" i="78"/>
  <c r="I103" i="78" s="1"/>
  <c r="N103" i="78"/>
  <c r="K103" i="78"/>
  <c r="J103" i="78"/>
  <c r="P102" i="78"/>
  <c r="O102" i="78"/>
  <c r="I102" i="78" s="1"/>
  <c r="M102" i="78"/>
  <c r="P101" i="78"/>
  <c r="O101" i="78"/>
  <c r="I101" i="78" s="1"/>
  <c r="N101" i="78"/>
  <c r="M101" i="78"/>
  <c r="L101" i="78"/>
  <c r="P100" i="78"/>
  <c r="O100" i="78"/>
  <c r="M100" i="78"/>
  <c r="P99" i="78"/>
  <c r="O99" i="78"/>
  <c r="N99" i="78"/>
  <c r="L99" i="78"/>
  <c r="P98" i="78"/>
  <c r="O98" i="78"/>
  <c r="L98" i="78" s="1"/>
  <c r="P97" i="78"/>
  <c r="O97" i="78"/>
  <c r="N97" i="78" s="1"/>
  <c r="P96" i="78"/>
  <c r="O96" i="78"/>
  <c r="P95" i="78"/>
  <c r="O95" i="78"/>
  <c r="J95" i="78"/>
  <c r="P94" i="78"/>
  <c r="O94" i="78"/>
  <c r="P93" i="78"/>
  <c r="O93" i="78"/>
  <c r="L93" i="78"/>
  <c r="P92" i="78"/>
  <c r="O92" i="78"/>
  <c r="K92" i="78"/>
  <c r="P91" i="78"/>
  <c r="O91" i="78"/>
  <c r="I91" i="78" s="1"/>
  <c r="L91" i="78"/>
  <c r="J91" i="78"/>
  <c r="P90" i="78"/>
  <c r="O90" i="78"/>
  <c r="I90" i="78" s="1"/>
  <c r="N90" i="78"/>
  <c r="M90" i="78"/>
  <c r="L90" i="78"/>
  <c r="K90" i="78"/>
  <c r="J90" i="78"/>
  <c r="P89" i="78"/>
  <c r="O89" i="78"/>
  <c r="M89" i="78" s="1"/>
  <c r="P88" i="78"/>
  <c r="O88" i="78"/>
  <c r="P87" i="78"/>
  <c r="O87" i="78"/>
  <c r="I87" i="78" s="1"/>
  <c r="N87" i="78"/>
  <c r="K87" i="78"/>
  <c r="J87" i="78"/>
  <c r="P86" i="78"/>
  <c r="O86" i="78"/>
  <c r="I86" i="78" s="1"/>
  <c r="P85" i="78"/>
  <c r="O85" i="78"/>
  <c r="I85" i="78" s="1"/>
  <c r="N85" i="78"/>
  <c r="M85" i="78"/>
  <c r="L85" i="78"/>
  <c r="P84" i="78"/>
  <c r="O84" i="78"/>
  <c r="I84" i="78" s="1"/>
  <c r="P83" i="78"/>
  <c r="O83" i="78"/>
  <c r="N83" i="78"/>
  <c r="P82" i="78"/>
  <c r="O82" i="78"/>
  <c r="N82" i="78"/>
  <c r="L82" i="78"/>
  <c r="K82" i="78"/>
  <c r="P81" i="78"/>
  <c r="O81" i="78"/>
  <c r="M81" i="78" s="1"/>
  <c r="N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M74" i="78"/>
  <c r="L74" i="78"/>
  <c r="J74" i="78"/>
  <c r="P73" i="78"/>
  <c r="O73" i="78"/>
  <c r="I73" i="78" s="1"/>
  <c r="M73" i="78"/>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c r="P58" i="78"/>
  <c r="O58" i="78"/>
  <c r="M58" i="78"/>
  <c r="L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N47" i="78" s="1"/>
  <c r="K47" i="78"/>
  <c r="J47" i="78"/>
  <c r="P46" i="78"/>
  <c r="O46" i="78"/>
  <c r="K46" i="78" s="1"/>
  <c r="N46" i="78"/>
  <c r="J46" i="78"/>
  <c r="I46" i="78"/>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K39" i="78"/>
  <c r="J39" i="78"/>
  <c r="P38" i="78"/>
  <c r="O38" i="78"/>
  <c r="K38" i="78" s="1"/>
  <c r="N38" i="78"/>
  <c r="J38" i="78"/>
  <c r="I38" i="78"/>
  <c r="P37" i="78"/>
  <c r="O37" i="78"/>
  <c r="J37" i="78" s="1"/>
  <c r="I37" i="78"/>
  <c r="P36" i="78"/>
  <c r="O36" i="78"/>
  <c r="P35" i="78"/>
  <c r="O35" i="78"/>
  <c r="J35" i="78" s="1"/>
  <c r="N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L17" i="78"/>
  <c r="P16" i="78"/>
  <c r="O16" i="78"/>
  <c r="J16" i="78" s="1"/>
  <c r="K16" i="78"/>
  <c r="I16" i="78"/>
  <c r="P15" i="78"/>
  <c r="O15" i="78"/>
  <c r="J15" i="78" s="1"/>
  <c r="L15" i="78"/>
  <c r="K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L126" i="79"/>
  <c r="I126" i="79"/>
  <c r="P125" i="79"/>
  <c r="O125" i="79"/>
  <c r="K125" i="79" s="1"/>
  <c r="M125" i="79"/>
  <c r="L125" i="79"/>
  <c r="I125" i="79"/>
  <c r="P124" i="79"/>
  <c r="O124" i="79"/>
  <c r="M124" i="79" s="1"/>
  <c r="K124" i="79"/>
  <c r="P123" i="79"/>
  <c r="O123" i="79"/>
  <c r="M123" i="79" s="1"/>
  <c r="L123" i="79"/>
  <c r="P122" i="79"/>
  <c r="O122" i="79"/>
  <c r="M122" i="79" s="1"/>
  <c r="L122" i="79"/>
  <c r="I122" i="79"/>
  <c r="P121" i="79"/>
  <c r="O121" i="79"/>
  <c r="K121" i="79" s="1"/>
  <c r="M121" i="79"/>
  <c r="L121" i="79"/>
  <c r="I121" i="79"/>
  <c r="P120" i="79"/>
  <c r="O120" i="79"/>
  <c r="M120" i="79" s="1"/>
  <c r="K120" i="79"/>
  <c r="P119" i="79"/>
  <c r="O119" i="79"/>
  <c r="M119" i="79" s="1"/>
  <c r="L119" i="79"/>
  <c r="P118" i="79"/>
  <c r="O118" i="79"/>
  <c r="M118" i="79" s="1"/>
  <c r="L118" i="79"/>
  <c r="I118" i="79"/>
  <c r="P117" i="79"/>
  <c r="O117" i="79"/>
  <c r="K117" i="79" s="1"/>
  <c r="M117" i="79"/>
  <c r="L117" i="79"/>
  <c r="I117" i="79"/>
  <c r="P116" i="79"/>
  <c r="O116" i="79"/>
  <c r="N116" i="79" s="1"/>
  <c r="K116" i="79"/>
  <c r="P115" i="79"/>
  <c r="O115" i="79"/>
  <c r="N115" i="79" s="1"/>
  <c r="M115" i="79"/>
  <c r="K115" i="79"/>
  <c r="J115" i="79"/>
  <c r="I115" i="79"/>
  <c r="P114" i="79"/>
  <c r="O114" i="79"/>
  <c r="N114" i="79" s="1"/>
  <c r="L114" i="79"/>
  <c r="I114" i="79"/>
  <c r="P113" i="79"/>
  <c r="O113" i="79"/>
  <c r="N113" i="79" s="1"/>
  <c r="M113" i="79"/>
  <c r="L113" i="79"/>
  <c r="K113" i="79"/>
  <c r="J113" i="79"/>
  <c r="I113" i="79"/>
  <c r="P112" i="79"/>
  <c r="O112" i="79"/>
  <c r="N112" i="79" s="1"/>
  <c r="L112" i="79"/>
  <c r="J112" i="79"/>
  <c r="P111" i="79"/>
  <c r="O111" i="79"/>
  <c r="N111" i="79" s="1"/>
  <c r="P110" i="79"/>
  <c r="O110" i="79"/>
  <c r="N110" i="79" s="1"/>
  <c r="M110" i="79"/>
  <c r="L110" i="79"/>
  <c r="J110" i="79"/>
  <c r="P109" i="79"/>
  <c r="O109" i="79"/>
  <c r="K109" i="79" s="1"/>
  <c r="N109" i="79"/>
  <c r="M109" i="79"/>
  <c r="L109" i="79"/>
  <c r="J109" i="79"/>
  <c r="I109" i="79"/>
  <c r="P108" i="79"/>
  <c r="O108" i="79"/>
  <c r="K108" i="79" s="1"/>
  <c r="N108" i="79"/>
  <c r="M108" i="79"/>
  <c r="L108" i="79"/>
  <c r="J108" i="79"/>
  <c r="I108" i="79"/>
  <c r="P107" i="79"/>
  <c r="O107" i="79"/>
  <c r="K107" i="79" s="1"/>
  <c r="N107" i="79"/>
  <c r="M107" i="79"/>
  <c r="L107" i="79"/>
  <c r="J107" i="79"/>
  <c r="I107" i="79"/>
  <c r="P106" i="79"/>
  <c r="O106" i="79"/>
  <c r="K106" i="79" s="1"/>
  <c r="N106" i="79"/>
  <c r="M106" i="79"/>
  <c r="L106" i="79"/>
  <c r="J106" i="79"/>
  <c r="I106" i="79"/>
  <c r="P105" i="79"/>
  <c r="O105" i="79"/>
  <c r="K105" i="79" s="1"/>
  <c r="N105" i="79"/>
  <c r="M105" i="79"/>
  <c r="L105" i="79"/>
  <c r="J105" i="79"/>
  <c r="I105" i="79"/>
  <c r="P104" i="79"/>
  <c r="O104" i="79"/>
  <c r="K104" i="79" s="1"/>
  <c r="N104" i="79"/>
  <c r="M104" i="79"/>
  <c r="L104" i="79"/>
  <c r="J104" i="79"/>
  <c r="I104" i="79"/>
  <c r="P103" i="79"/>
  <c r="O103" i="79"/>
  <c r="K103" i="79" s="1"/>
  <c r="N103" i="79"/>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N100" i="79"/>
  <c r="M100" i="79"/>
  <c r="L100" i="79"/>
  <c r="J100" i="79"/>
  <c r="I100" i="79"/>
  <c r="P99" i="79"/>
  <c r="O99" i="79"/>
  <c r="K99" i="79" s="1"/>
  <c r="N99" i="79"/>
  <c r="M99" i="79"/>
  <c r="L99" i="79"/>
  <c r="J99" i="79"/>
  <c r="I99" i="79"/>
  <c r="P98" i="79"/>
  <c r="O98" i="79"/>
  <c r="K98" i="79" s="1"/>
  <c r="N98" i="79"/>
  <c r="M98" i="79"/>
  <c r="L98" i="79"/>
  <c r="J98" i="79"/>
  <c r="I98" i="79"/>
  <c r="P97" i="79"/>
  <c r="O97" i="79"/>
  <c r="K97" i="79" s="1"/>
  <c r="N97" i="79"/>
  <c r="M97" i="79"/>
  <c r="L97" i="79"/>
  <c r="J97" i="79"/>
  <c r="I97" i="79"/>
  <c r="P96" i="79"/>
  <c r="O96" i="79"/>
  <c r="K96" i="79" s="1"/>
  <c r="N96" i="79"/>
  <c r="M96" i="79"/>
  <c r="L96" i="79"/>
  <c r="J96" i="79"/>
  <c r="I96" i="79"/>
  <c r="P95" i="79"/>
  <c r="O95" i="79"/>
  <c r="K95" i="79" s="1"/>
  <c r="N95" i="79"/>
  <c r="M95" i="79"/>
  <c r="L95" i="79"/>
  <c r="J95" i="79"/>
  <c r="I95" i="79"/>
  <c r="P94" i="79"/>
  <c r="O94" i="79"/>
  <c r="K94" i="79" s="1"/>
  <c r="N94" i="79"/>
  <c r="M94" i="79"/>
  <c r="L94" i="79"/>
  <c r="J94" i="79"/>
  <c r="I94" i="79"/>
  <c r="P93" i="79"/>
  <c r="O93" i="79"/>
  <c r="K93" i="79" s="1"/>
  <c r="N93" i="79"/>
  <c r="M93" i="79"/>
  <c r="L93" i="79"/>
  <c r="J93" i="79"/>
  <c r="I93" i="79"/>
  <c r="P92" i="79"/>
  <c r="O92" i="79"/>
  <c r="K92" i="79" s="1"/>
  <c r="N92" i="79"/>
  <c r="M92" i="79"/>
  <c r="L92" i="79"/>
  <c r="J92" i="79"/>
  <c r="I92" i="79"/>
  <c r="P91" i="79"/>
  <c r="O91" i="79"/>
  <c r="K91" i="79" s="1"/>
  <c r="N91" i="79"/>
  <c r="M91" i="79"/>
  <c r="L91" i="79"/>
  <c r="J91" i="79"/>
  <c r="I91" i="79"/>
  <c r="P90" i="79"/>
  <c r="O90" i="79"/>
  <c r="K90" i="79" s="1"/>
  <c r="N90" i="79"/>
  <c r="M90" i="79"/>
  <c r="L90" i="79"/>
  <c r="J90" i="79"/>
  <c r="I90" i="79"/>
  <c r="P89" i="79"/>
  <c r="O89" i="79"/>
  <c r="K89" i="79" s="1"/>
  <c r="N89" i="79"/>
  <c r="M89" i="79"/>
  <c r="L89" i="79"/>
  <c r="J89" i="79"/>
  <c r="I89" i="79"/>
  <c r="P88" i="79"/>
  <c r="O88" i="79"/>
  <c r="K88" i="79" s="1"/>
  <c r="N88" i="79"/>
  <c r="M88" i="79"/>
  <c r="L88" i="79"/>
  <c r="J88" i="79"/>
  <c r="I88" i="79"/>
  <c r="P87" i="79"/>
  <c r="O87" i="79"/>
  <c r="K87" i="79" s="1"/>
  <c r="N87" i="79"/>
  <c r="M87" i="79"/>
  <c r="L87" i="79"/>
  <c r="J87" i="79"/>
  <c r="I87" i="79"/>
  <c r="P86" i="79"/>
  <c r="O86" i="79"/>
  <c r="K86" i="79" s="1"/>
  <c r="N86" i="79"/>
  <c r="M86" i="79"/>
  <c r="L86" i="79"/>
  <c r="J86" i="79"/>
  <c r="I86" i="79"/>
  <c r="P85" i="79"/>
  <c r="O85" i="79"/>
  <c r="K85" i="79" s="1"/>
  <c r="N85" i="79"/>
  <c r="M85" i="79"/>
  <c r="L85" i="79"/>
  <c r="J85" i="79"/>
  <c r="I85" i="79"/>
  <c r="P84" i="79"/>
  <c r="O84" i="79"/>
  <c r="K84" i="79" s="1"/>
  <c r="N84" i="79"/>
  <c r="M84" i="79"/>
  <c r="L84" i="79"/>
  <c r="J84" i="79"/>
  <c r="I84" i="79"/>
  <c r="P83" i="79"/>
  <c r="O83" i="79"/>
  <c r="K83" i="79" s="1"/>
  <c r="N83" i="79"/>
  <c r="M83" i="79"/>
  <c r="L83" i="79"/>
  <c r="J83" i="79"/>
  <c r="I83" i="79"/>
  <c r="P82" i="79"/>
  <c r="O82" i="79"/>
  <c r="K82" i="79" s="1"/>
  <c r="N82" i="79"/>
  <c r="M82" i="79"/>
  <c r="L82" i="79"/>
  <c r="J82" i="79"/>
  <c r="I82" i="79"/>
  <c r="P81" i="79"/>
  <c r="O81" i="79"/>
  <c r="K81" i="79" s="1"/>
  <c r="N81" i="79"/>
  <c r="M81" i="79"/>
  <c r="L81" i="79"/>
  <c r="J81" i="79"/>
  <c r="I81" i="79"/>
  <c r="P80" i="79"/>
  <c r="O80" i="79"/>
  <c r="K80" i="79" s="1"/>
  <c r="N80" i="79"/>
  <c r="M80" i="79"/>
  <c r="L80" i="79"/>
  <c r="J80" i="79"/>
  <c r="I80" i="79"/>
  <c r="P79" i="79"/>
  <c r="O79" i="79"/>
  <c r="K79" i="79" s="1"/>
  <c r="N79" i="79"/>
  <c r="M79" i="79"/>
  <c r="L79" i="79"/>
  <c r="J79" i="79"/>
  <c r="I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K75" i="79" s="1"/>
  <c r="N75" i="79"/>
  <c r="M75" i="79"/>
  <c r="L75" i="79"/>
  <c r="J75" i="79"/>
  <c r="I75" i="79"/>
  <c r="P74" i="79"/>
  <c r="O74" i="79"/>
  <c r="K74" i="79" s="1"/>
  <c r="N74" i="79"/>
  <c r="M74" i="79"/>
  <c r="L74" i="79"/>
  <c r="J74" i="79"/>
  <c r="I74" i="79"/>
  <c r="P73" i="79"/>
  <c r="O73" i="79"/>
  <c r="K73" i="79" s="1"/>
  <c r="N73" i="79"/>
  <c r="M73" i="79"/>
  <c r="L73" i="79"/>
  <c r="J73" i="79"/>
  <c r="I73" i="79"/>
  <c r="P72" i="79"/>
  <c r="O72" i="79"/>
  <c r="K72" i="79" s="1"/>
  <c r="N72" i="79"/>
  <c r="M72" i="79"/>
  <c r="L72" i="79"/>
  <c r="J72" i="79"/>
  <c r="I72" i="79"/>
  <c r="P71" i="79"/>
  <c r="O71" i="79"/>
  <c r="K71" i="79" s="1"/>
  <c r="N71" i="79"/>
  <c r="M71" i="79"/>
  <c r="L71" i="79"/>
  <c r="J71" i="79"/>
  <c r="I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K67" i="79" s="1"/>
  <c r="N67" i="79"/>
  <c r="M67" i="79"/>
  <c r="L67" i="79"/>
  <c r="J67" i="79"/>
  <c r="I67" i="79"/>
  <c r="P66" i="79"/>
  <c r="O66" i="79"/>
  <c r="K66" i="79" s="1"/>
  <c r="N66" i="79"/>
  <c r="M66" i="79"/>
  <c r="L66" i="79"/>
  <c r="J66" i="79"/>
  <c r="I66" i="79"/>
  <c r="P65" i="79"/>
  <c r="O65" i="79"/>
  <c r="K65" i="79" s="1"/>
  <c r="N65" i="79"/>
  <c r="M65" i="79"/>
  <c r="L65" i="79"/>
  <c r="J65" i="79"/>
  <c r="I65" i="79"/>
  <c r="P64" i="79"/>
  <c r="O64" i="79"/>
  <c r="K64" i="79" s="1"/>
  <c r="N64" i="79"/>
  <c r="M64" i="79"/>
  <c r="L64" i="79"/>
  <c r="J64" i="79"/>
  <c r="I64" i="79"/>
  <c r="P63" i="79"/>
  <c r="O63" i="79"/>
  <c r="K63" i="79" s="1"/>
  <c r="N63" i="79"/>
  <c r="M63" i="79"/>
  <c r="L63" i="79"/>
  <c r="J63" i="79"/>
  <c r="I63" i="79"/>
  <c r="P62" i="79"/>
  <c r="O62" i="79"/>
  <c r="K62" i="79" s="1"/>
  <c r="N62" i="79"/>
  <c r="M62" i="79"/>
  <c r="L62" i="79"/>
  <c r="J62" i="79"/>
  <c r="I62" i="79"/>
  <c r="P61" i="79"/>
  <c r="O61" i="79"/>
  <c r="K61" i="79" s="1"/>
  <c r="N61" i="79"/>
  <c r="M61" i="79"/>
  <c r="L61" i="79"/>
  <c r="J61" i="79"/>
  <c r="I61" i="79"/>
  <c r="P60" i="79"/>
  <c r="O60" i="79"/>
  <c r="K60" i="79" s="1"/>
  <c r="N60" i="79"/>
  <c r="M60" i="79"/>
  <c r="L60" i="79"/>
  <c r="J60" i="79"/>
  <c r="I60" i="79"/>
  <c r="P59" i="79"/>
  <c r="O59" i="79"/>
  <c r="K59" i="79" s="1"/>
  <c r="N59" i="79"/>
  <c r="M59" i="79"/>
  <c r="L59" i="79"/>
  <c r="J59" i="79"/>
  <c r="I59" i="79"/>
  <c r="P58" i="79"/>
  <c r="O58" i="79"/>
  <c r="K58" i="79" s="1"/>
  <c r="N58" i="79"/>
  <c r="M58" i="79"/>
  <c r="L58" i="79"/>
  <c r="J58" i="79"/>
  <c r="I58" i="79"/>
  <c r="P57" i="79"/>
  <c r="O57" i="79"/>
  <c r="K57" i="79" s="1"/>
  <c r="N57" i="79"/>
  <c r="M57" i="79"/>
  <c r="L57" i="79"/>
  <c r="J57" i="79"/>
  <c r="I57" i="79"/>
  <c r="P56" i="79"/>
  <c r="O56" i="79"/>
  <c r="K56" i="79" s="1"/>
  <c r="N56" i="79"/>
  <c r="M56" i="79"/>
  <c r="L56" i="79"/>
  <c r="J56" i="79"/>
  <c r="I56" i="79"/>
  <c r="P55" i="79"/>
  <c r="O55" i="79"/>
  <c r="K55" i="79" s="1"/>
  <c r="N55" i="79"/>
  <c r="M55" i="79"/>
  <c r="L55" i="79"/>
  <c r="J55" i="79"/>
  <c r="I55" i="79"/>
  <c r="P54" i="79"/>
  <c r="O54" i="79"/>
  <c r="K54" i="79" s="1"/>
  <c r="N54" i="79"/>
  <c r="M54" i="79"/>
  <c r="L54" i="79"/>
  <c r="J54" i="79"/>
  <c r="I54" i="79"/>
  <c r="P53" i="79"/>
  <c r="O53" i="79"/>
  <c r="K53" i="79" s="1"/>
  <c r="N53" i="79"/>
  <c r="M53" i="79"/>
  <c r="L53" i="79"/>
  <c r="J53" i="79"/>
  <c r="I53" i="79"/>
  <c r="P52" i="79"/>
  <c r="O52" i="79"/>
  <c r="K52" i="79" s="1"/>
  <c r="N52" i="79"/>
  <c r="M52" i="79"/>
  <c r="L52" i="79"/>
  <c r="J52" i="79"/>
  <c r="I52" i="79"/>
  <c r="P51" i="79"/>
  <c r="O51" i="79"/>
  <c r="K51" i="79" s="1"/>
  <c r="N51" i="79"/>
  <c r="M51" i="79"/>
  <c r="L51" i="79"/>
  <c r="J51" i="79"/>
  <c r="I51" i="79"/>
  <c r="P50" i="79"/>
  <c r="O50" i="79"/>
  <c r="K50" i="79" s="1"/>
  <c r="N50" i="79"/>
  <c r="M50" i="79"/>
  <c r="L50" i="79"/>
  <c r="J50" i="79"/>
  <c r="I50" i="79"/>
  <c r="P49" i="79"/>
  <c r="O49" i="79"/>
  <c r="K49" i="79" s="1"/>
  <c r="N49" i="79"/>
  <c r="M49" i="79"/>
  <c r="L49" i="79"/>
  <c r="J49" i="79"/>
  <c r="I49" i="79"/>
  <c r="P48" i="79"/>
  <c r="O48" i="79"/>
  <c r="K48" i="79" s="1"/>
  <c r="N48" i="79"/>
  <c r="M48" i="79"/>
  <c r="L48" i="79"/>
  <c r="J48" i="79"/>
  <c r="I48" i="79"/>
  <c r="P47" i="79"/>
  <c r="O47" i="79"/>
  <c r="K47" i="79" s="1"/>
  <c r="N47" i="79"/>
  <c r="M47" i="79"/>
  <c r="L47" i="79"/>
  <c r="J47" i="79"/>
  <c r="I47" i="79"/>
  <c r="P46" i="79"/>
  <c r="O46" i="79"/>
  <c r="K46" i="79" s="1"/>
  <c r="N46" i="79"/>
  <c r="M46" i="79"/>
  <c r="L46" i="79"/>
  <c r="J46" i="79"/>
  <c r="I46" i="79"/>
  <c r="P45" i="79"/>
  <c r="O45" i="79"/>
  <c r="K45" i="79" s="1"/>
  <c r="N45" i="79"/>
  <c r="M45" i="79"/>
  <c r="L45" i="79"/>
  <c r="J45" i="79"/>
  <c r="I45" i="79"/>
  <c r="P44" i="79"/>
  <c r="O44" i="79"/>
  <c r="K44" i="79" s="1"/>
  <c r="N44" i="79"/>
  <c r="M44" i="79"/>
  <c r="L44" i="79"/>
  <c r="J44" i="79"/>
  <c r="I44" i="79"/>
  <c r="P43" i="79"/>
  <c r="O43" i="79"/>
  <c r="K43" i="79" s="1"/>
  <c r="N43" i="79"/>
  <c r="M43" i="79"/>
  <c r="L43" i="79"/>
  <c r="J43" i="79"/>
  <c r="I43" i="79"/>
  <c r="P42" i="79"/>
  <c r="O42" i="79"/>
  <c r="K42" i="79" s="1"/>
  <c r="N42" i="79"/>
  <c r="M42" i="79"/>
  <c r="L42" i="79"/>
  <c r="J42" i="79"/>
  <c r="I42" i="79"/>
  <c r="P41" i="79"/>
  <c r="O41" i="79"/>
  <c r="K41" i="79" s="1"/>
  <c r="N41" i="79"/>
  <c r="M41" i="79"/>
  <c r="L41" i="79"/>
  <c r="J41" i="79"/>
  <c r="I41" i="79"/>
  <c r="P40" i="79"/>
  <c r="O40" i="79"/>
  <c r="K40" i="79" s="1"/>
  <c r="N40" i="79"/>
  <c r="M40" i="79"/>
  <c r="L40" i="79"/>
  <c r="J40" i="79"/>
  <c r="I40" i="79"/>
  <c r="P39" i="79"/>
  <c r="O39" i="79"/>
  <c r="K39" i="79" s="1"/>
  <c r="N39" i="79"/>
  <c r="M39" i="79"/>
  <c r="L39" i="79"/>
  <c r="J39" i="79"/>
  <c r="I39" i="79"/>
  <c r="P38" i="79"/>
  <c r="O38" i="79"/>
  <c r="K38" i="79" s="1"/>
  <c r="N38" i="79"/>
  <c r="M38" i="79"/>
  <c r="L38" i="79"/>
  <c r="J38" i="79"/>
  <c r="I38" i="79"/>
  <c r="P37" i="79"/>
  <c r="O37" i="79"/>
  <c r="K37" i="79" s="1"/>
  <c r="N37" i="79"/>
  <c r="M37" i="79"/>
  <c r="L37" i="79"/>
  <c r="J37" i="79"/>
  <c r="I37" i="79"/>
  <c r="P36" i="79"/>
  <c r="O36" i="79"/>
  <c r="K36" i="79" s="1"/>
  <c r="N36" i="79"/>
  <c r="M36" i="79"/>
  <c r="L36" i="79"/>
  <c r="J36" i="79"/>
  <c r="I36" i="79"/>
  <c r="P35" i="79"/>
  <c r="O35" i="79"/>
  <c r="K35" i="79" s="1"/>
  <c r="N35" i="79"/>
  <c r="M35" i="79"/>
  <c r="L35" i="79"/>
  <c r="J35" i="79"/>
  <c r="I35" i="79"/>
  <c r="P34" i="79"/>
  <c r="O34" i="79"/>
  <c r="K34" i="79" s="1"/>
  <c r="N34" i="79"/>
  <c r="M34" i="79"/>
  <c r="L34" i="79"/>
  <c r="J34" i="79"/>
  <c r="I34" i="79"/>
  <c r="P33" i="79"/>
  <c r="O33" i="79"/>
  <c r="K33" i="79" s="1"/>
  <c r="N33" i="79"/>
  <c r="M33" i="79"/>
  <c r="L33" i="79"/>
  <c r="J33" i="79"/>
  <c r="I33" i="79"/>
  <c r="P32" i="79"/>
  <c r="O32" i="79"/>
  <c r="K32" i="79" s="1"/>
  <c r="N32" i="79"/>
  <c r="M32" i="79"/>
  <c r="L32" i="79"/>
  <c r="J32" i="79"/>
  <c r="I32" i="79"/>
  <c r="P31" i="79"/>
  <c r="O31" i="79"/>
  <c r="K31" i="79" s="1"/>
  <c r="N31" i="79"/>
  <c r="M31" i="79"/>
  <c r="L31" i="79"/>
  <c r="J31" i="79"/>
  <c r="I31" i="79"/>
  <c r="P30" i="79"/>
  <c r="O30" i="79"/>
  <c r="K30" i="79" s="1"/>
  <c r="N30" i="79"/>
  <c r="M30" i="79"/>
  <c r="L30" i="79"/>
  <c r="J30" i="79"/>
  <c r="I30" i="79"/>
  <c r="P29" i="79"/>
  <c r="O29" i="79"/>
  <c r="K29" i="79" s="1"/>
  <c r="N29" i="79"/>
  <c r="M29" i="79"/>
  <c r="L29" i="79"/>
  <c r="J29" i="79"/>
  <c r="I29" i="79"/>
  <c r="P28" i="79"/>
  <c r="O28" i="79"/>
  <c r="K28" i="79" s="1"/>
  <c r="N28" i="79"/>
  <c r="M28" i="79"/>
  <c r="L28" i="79"/>
  <c r="J28" i="79"/>
  <c r="I28" i="79"/>
  <c r="P27" i="79"/>
  <c r="O27" i="79"/>
  <c r="K27" i="79" s="1"/>
  <c r="N27" i="79"/>
  <c r="M27" i="79"/>
  <c r="L27" i="79"/>
  <c r="J27" i="79"/>
  <c r="I27" i="79"/>
  <c r="P26" i="79"/>
  <c r="O26" i="79"/>
  <c r="K26" i="79" s="1"/>
  <c r="N26" i="79"/>
  <c r="M26" i="79"/>
  <c r="L26" i="79"/>
  <c r="J26" i="79"/>
  <c r="I26" i="79"/>
  <c r="P25" i="79"/>
  <c r="O25" i="79"/>
  <c r="K25" i="79" s="1"/>
  <c r="N25" i="79"/>
  <c r="M25" i="79"/>
  <c r="L25" i="79"/>
  <c r="J25" i="79"/>
  <c r="I25" i="79"/>
  <c r="P24" i="79"/>
  <c r="O24" i="79"/>
  <c r="K24" i="79" s="1"/>
  <c r="N24" i="79"/>
  <c r="M24" i="79"/>
  <c r="L24" i="79"/>
  <c r="J24" i="79"/>
  <c r="I24" i="79"/>
  <c r="P23" i="79"/>
  <c r="O23" i="79"/>
  <c r="K23" i="79" s="1"/>
  <c r="N23" i="79"/>
  <c r="M23" i="79"/>
  <c r="L23" i="79"/>
  <c r="J23" i="79"/>
  <c r="I23" i="79"/>
  <c r="P22" i="79"/>
  <c r="O22" i="79"/>
  <c r="K22" i="79" s="1"/>
  <c r="N22" i="79"/>
  <c r="M22" i="79"/>
  <c r="L22" i="79"/>
  <c r="J22" i="79"/>
  <c r="I22" i="79"/>
  <c r="P21" i="79"/>
  <c r="O21" i="79"/>
  <c r="K21" i="79" s="1"/>
  <c r="N21" i="79"/>
  <c r="M21" i="79"/>
  <c r="L21" i="79"/>
  <c r="J21" i="79"/>
  <c r="I21" i="79"/>
  <c r="P20" i="79"/>
  <c r="O20" i="79"/>
  <c r="K20" i="79" s="1"/>
  <c r="N20" i="79"/>
  <c r="M20" i="79"/>
  <c r="L20" i="79"/>
  <c r="J20" i="79"/>
  <c r="I20" i="79"/>
  <c r="P19" i="79"/>
  <c r="O19" i="79"/>
  <c r="K19" i="79" s="1"/>
  <c r="N19" i="79"/>
  <c r="M19" i="79"/>
  <c r="L19" i="79"/>
  <c r="J19" i="79"/>
  <c r="I19" i="79"/>
  <c r="P18" i="79"/>
  <c r="O18" i="79"/>
  <c r="K18" i="79" s="1"/>
  <c r="N18" i="79"/>
  <c r="M18" i="79"/>
  <c r="L18" i="79"/>
  <c r="J18" i="79"/>
  <c r="I18" i="79"/>
  <c r="P17" i="79"/>
  <c r="O17" i="79"/>
  <c r="K17" i="79" s="1"/>
  <c r="N17" i="79"/>
  <c r="M17" i="79"/>
  <c r="L17" i="79"/>
  <c r="J17" i="79"/>
  <c r="I17" i="79"/>
  <c r="P16" i="79"/>
  <c r="O16" i="79"/>
  <c r="K16" i="79" s="1"/>
  <c r="N16" i="79"/>
  <c r="M16" i="79"/>
  <c r="L16" i="79"/>
  <c r="J16" i="79"/>
  <c r="I16" i="79"/>
  <c r="P15" i="79"/>
  <c r="O15" i="79"/>
  <c r="K15" i="79" s="1"/>
  <c r="N15" i="79"/>
  <c r="M15" i="79"/>
  <c r="L15" i="79"/>
  <c r="J15" i="79"/>
  <c r="I15" i="79"/>
  <c r="P14" i="79"/>
  <c r="O14" i="79"/>
  <c r="K14" i="79" s="1"/>
  <c r="N14" i="79"/>
  <c r="M14" i="79"/>
  <c r="L14" i="79"/>
  <c r="J14" i="79"/>
  <c r="I14" i="79"/>
  <c r="P13" i="79"/>
  <c r="O13" i="79"/>
  <c r="K13" i="79" s="1"/>
  <c r="N13" i="79"/>
  <c r="M13" i="79"/>
  <c r="L13" i="79"/>
  <c r="J13" i="79"/>
  <c r="I13" i="79"/>
  <c r="P12" i="79"/>
  <c r="O12" i="79"/>
  <c r="L12" i="79" s="1"/>
  <c r="N12" i="79"/>
  <c r="M12" i="79"/>
  <c r="K12" i="79"/>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N140" i="80" s="1"/>
  <c r="L140" i="80"/>
  <c r="K140" i="80"/>
  <c r="P139" i="80"/>
  <c r="O139" i="80"/>
  <c r="N139" i="80" s="1"/>
  <c r="J139" i="80"/>
  <c r="P138" i="80"/>
  <c r="O138" i="80"/>
  <c r="N138" i="80" s="1"/>
  <c r="L138" i="80"/>
  <c r="K138" i="80"/>
  <c r="P137" i="80"/>
  <c r="O137" i="80"/>
  <c r="N137" i="80" s="1"/>
  <c r="P136" i="80"/>
  <c r="O136" i="80"/>
  <c r="N136" i="80"/>
  <c r="L136" i="80"/>
  <c r="K136" i="80"/>
  <c r="P135" i="80"/>
  <c r="O135" i="80"/>
  <c r="N135" i="80" s="1"/>
  <c r="P134" i="80"/>
  <c r="O134" i="80"/>
  <c r="J134" i="80" s="1"/>
  <c r="N134" i="80"/>
  <c r="L134" i="80"/>
  <c r="K134" i="80"/>
  <c r="P133" i="80"/>
  <c r="O133" i="80"/>
  <c r="N133" i="80" s="1"/>
  <c r="P132" i="80"/>
  <c r="O132" i="80"/>
  <c r="N132" i="80"/>
  <c r="L132" i="80"/>
  <c r="K132" i="80"/>
  <c r="P131" i="80"/>
  <c r="O131" i="80"/>
  <c r="N131" i="80" s="1"/>
  <c r="P130" i="80"/>
  <c r="O130" i="80"/>
  <c r="J130" i="80" s="1"/>
  <c r="N130" i="80"/>
  <c r="L130" i="80"/>
  <c r="K130" i="80"/>
  <c r="P129" i="80"/>
  <c r="O129" i="80"/>
  <c r="N129" i="80" s="1"/>
  <c r="P128" i="80"/>
  <c r="O128" i="80"/>
  <c r="N128" i="80"/>
  <c r="L128" i="80"/>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J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J69" i="80"/>
  <c r="P68" i="80"/>
  <c r="O68" i="80"/>
  <c r="N68" i="80" s="1"/>
  <c r="K68" i="80"/>
  <c r="J68" i="80"/>
  <c r="P67" i="80"/>
  <c r="O67" i="80"/>
  <c r="N67" i="80" s="1"/>
  <c r="P66" i="80"/>
  <c r="O66" i="80"/>
  <c r="P65" i="80"/>
  <c r="O65" i="80"/>
  <c r="J65" i="80" s="1"/>
  <c r="N65" i="80"/>
  <c r="L65" i="80"/>
  <c r="K65" i="80"/>
  <c r="P64" i="80"/>
  <c r="O64" i="80"/>
  <c r="N64" i="80" s="1"/>
  <c r="J64" i="80"/>
  <c r="P63" i="80"/>
  <c r="O63" i="80"/>
  <c r="N63" i="80" s="1"/>
  <c r="P62" i="80"/>
  <c r="O62" i="80"/>
  <c r="P61" i="80"/>
  <c r="O61" i="80"/>
  <c r="N61" i="80" s="1"/>
  <c r="L61" i="80"/>
  <c r="K61" i="80"/>
  <c r="P60" i="80"/>
  <c r="O60" i="80"/>
  <c r="N60" i="80" s="1"/>
  <c r="P59" i="80"/>
  <c r="O59" i="80"/>
  <c r="N59" i="80" s="1"/>
  <c r="P58" i="80"/>
  <c r="O58" i="80"/>
  <c r="P57" i="80"/>
  <c r="O57" i="80"/>
  <c r="N57" i="80" s="1"/>
  <c r="K57" i="80"/>
  <c r="J57" i="80"/>
  <c r="P56" i="80"/>
  <c r="O56" i="80"/>
  <c r="N56" i="80" s="1"/>
  <c r="L56" i="80"/>
  <c r="K56" i="80"/>
  <c r="J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s="1"/>
  <c r="K207" i="8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N165" i="81" s="1"/>
  <c r="J165" i="81"/>
  <c r="I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K133" i="81"/>
  <c r="P132" i="81"/>
  <c r="O132" i="81"/>
  <c r="J132" i="81" s="1"/>
  <c r="K132" i="81"/>
  <c r="I132" i="81"/>
  <c r="P131" i="81"/>
  <c r="O131" i="81"/>
  <c r="L131" i="81" s="1"/>
  <c r="M131" i="8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c r="M113" i="81"/>
  <c r="K113" i="81"/>
  <c r="P112" i="81"/>
  <c r="O112" i="81"/>
  <c r="N112" i="81"/>
  <c r="P111" i="81"/>
  <c r="O111" i="81"/>
  <c r="N111" i="81"/>
  <c r="M111" i="81"/>
  <c r="K111" i="81"/>
  <c r="P110" i="81"/>
  <c r="O110" i="81"/>
  <c r="M110" i="81" s="1"/>
  <c r="N110" i="81"/>
  <c r="P109" i="81"/>
  <c r="O109" i="81"/>
  <c r="N109" i="81" s="1"/>
  <c r="P108" i="81"/>
  <c r="O108" i="81"/>
  <c r="N108" i="81" s="1"/>
  <c r="P107" i="81"/>
  <c r="O107" i="81"/>
  <c r="P106" i="81"/>
  <c r="O106" i="81"/>
  <c r="N106" i="81" s="1"/>
  <c r="K106" i="8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K94" i="81"/>
  <c r="P93" i="81"/>
  <c r="O93" i="81"/>
  <c r="N93" i="81"/>
  <c r="M93" i="81"/>
  <c r="P92" i="81"/>
  <c r="O92" i="81"/>
  <c r="N92" i="81" s="1"/>
  <c r="K92" i="81"/>
  <c r="P91" i="81"/>
  <c r="O91" i="81"/>
  <c r="J91" i="81" s="1"/>
  <c r="M91" i="81"/>
  <c r="L91" i="81"/>
  <c r="K91" i="81"/>
  <c r="P90" i="81"/>
  <c r="O90" i="81"/>
  <c r="J90" i="81" s="1"/>
  <c r="P89" i="81"/>
  <c r="O89" i="81"/>
  <c r="J89" i="81" s="1"/>
  <c r="N89" i="81"/>
  <c r="P88" i="81"/>
  <c r="O88" i="81"/>
  <c r="J88" i="81" s="1"/>
  <c r="M88" i="81"/>
  <c r="I88" i="81"/>
  <c r="P87" i="81"/>
  <c r="O87" i="81"/>
  <c r="J87" i="81" s="1"/>
  <c r="N87" i="81"/>
  <c r="M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J80" i="81" s="1"/>
  <c r="I80" i="81"/>
  <c r="P79" i="81"/>
  <c r="O79" i="81"/>
  <c r="J79" i="81" s="1"/>
  <c r="M79" i="81"/>
  <c r="L79" i="81"/>
  <c r="P78" i="81"/>
  <c r="O78" i="81"/>
  <c r="J78" i="81" s="1"/>
  <c r="N78" i="81"/>
  <c r="M78" i="81"/>
  <c r="L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K68" i="81" s="1"/>
  <c r="N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K50" i="81" s="1"/>
  <c r="N50" i="8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N34" i="81"/>
  <c r="P33" i="81"/>
  <c r="O33" i="81"/>
  <c r="P32" i="81"/>
  <c r="O32" i="81"/>
  <c r="K32" i="81" s="1"/>
  <c r="N32" i="8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K22" i="81" s="1"/>
  <c r="N22" i="81"/>
  <c r="P21" i="81"/>
  <c r="O21" i="81"/>
  <c r="P20" i="81"/>
  <c r="O20" i="81"/>
  <c r="K20" i="81" s="1"/>
  <c r="N20" i="81"/>
  <c r="P19" i="81"/>
  <c r="O19" i="81"/>
  <c r="P18" i="81"/>
  <c r="O18" i="81"/>
  <c r="K18" i="81" s="1"/>
  <c r="N18" i="81"/>
  <c r="P17" i="81"/>
  <c r="O17" i="81"/>
  <c r="P16" i="81"/>
  <c r="O16" i="81"/>
  <c r="K16" i="81" s="1"/>
  <c r="N16" i="81"/>
  <c r="P15" i="81"/>
  <c r="O15" i="81"/>
  <c r="P14" i="81"/>
  <c r="O14" i="81"/>
  <c r="K14" i="81" s="1"/>
  <c r="N14" i="81"/>
  <c r="P13" i="81"/>
  <c r="O13" i="81"/>
  <c r="N13" i="81" s="1"/>
  <c r="J13" i="81"/>
  <c r="P12" i="81"/>
  <c r="O12" i="81"/>
  <c r="N12" i="81"/>
  <c r="K12" i="81"/>
  <c r="P11" i="81"/>
  <c r="O11" i="81"/>
  <c r="J11" i="81" s="1"/>
  <c r="N11" i="8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L151" i="86"/>
  <c r="K151" i="86"/>
  <c r="P150" i="86"/>
  <c r="O150" i="86"/>
  <c r="M150" i="86"/>
  <c r="L150" i="86"/>
  <c r="K150" i="86"/>
  <c r="I150" i="86"/>
  <c r="P149" i="86"/>
  <c r="O149" i="86"/>
  <c r="K149" i="86"/>
  <c r="I149" i="86"/>
  <c r="P148" i="86"/>
  <c r="O148" i="86"/>
  <c r="M148" i="86"/>
  <c r="P147" i="86"/>
  <c r="O147" i="86"/>
  <c r="M147" i="86" s="1"/>
  <c r="L147" i="86"/>
  <c r="K147" i="86"/>
  <c r="P146" i="86"/>
  <c r="O146" i="86"/>
  <c r="I146" i="86" s="1"/>
  <c r="M146" i="86"/>
  <c r="L146" i="86"/>
  <c r="K146" i="86"/>
  <c r="P145" i="86"/>
  <c r="O145" i="86"/>
  <c r="L145" i="86" s="1"/>
  <c r="M145" i="86"/>
  <c r="K145" i="86"/>
  <c r="P144" i="86"/>
  <c r="O144" i="86"/>
  <c r="M144" i="86"/>
  <c r="P143" i="86"/>
  <c r="O143" i="86"/>
  <c r="M143" i="86" s="1"/>
  <c r="L143" i="86"/>
  <c r="K143" i="86"/>
  <c r="P142" i="86"/>
  <c r="O142" i="86"/>
  <c r="M142" i="86"/>
  <c r="L142" i="86"/>
  <c r="K142" i="86"/>
  <c r="I142" i="86"/>
  <c r="P141" i="86"/>
  <c r="O141" i="86"/>
  <c r="I141" i="86" s="1"/>
  <c r="P140" i="86"/>
  <c r="O140" i="86"/>
  <c r="M140" i="86"/>
  <c r="P139" i="86"/>
  <c r="O139" i="86"/>
  <c r="P138" i="86"/>
  <c r="O138" i="86"/>
  <c r="I138" i="86" s="1"/>
  <c r="M138" i="86"/>
  <c r="L138" i="86"/>
  <c r="K138" i="86"/>
  <c r="P137" i="86"/>
  <c r="O137" i="86"/>
  <c r="L137" i="86" s="1"/>
  <c r="M137" i="86"/>
  <c r="K137" i="86"/>
  <c r="I137" i="86"/>
  <c r="P136" i="86"/>
  <c r="O136" i="86"/>
  <c r="M136" i="86"/>
  <c r="P135" i="86"/>
  <c r="O135" i="86"/>
  <c r="M135" i="86" s="1"/>
  <c r="L135" i="86"/>
  <c r="K135" i="86"/>
  <c r="P134" i="86"/>
  <c r="O134" i="86"/>
  <c r="M134" i="86"/>
  <c r="L134" i="86"/>
  <c r="K134" i="86"/>
  <c r="I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L126" i="86"/>
  <c r="K126" i="86"/>
  <c r="I126" i="86"/>
  <c r="P125" i="86"/>
  <c r="O125" i="86"/>
  <c r="L125" i="86" s="1"/>
  <c r="M125" i="86"/>
  <c r="K125" i="86"/>
  <c r="P124" i="86"/>
  <c r="O124" i="86"/>
  <c r="M124" i="86"/>
  <c r="P123" i="86"/>
  <c r="O123" i="86"/>
  <c r="M123" i="86" s="1"/>
  <c r="L123" i="86"/>
  <c r="K123" i="86"/>
  <c r="P122" i="86"/>
  <c r="O122" i="86"/>
  <c r="I122" i="86" s="1"/>
  <c r="M122" i="86"/>
  <c r="L122" i="86"/>
  <c r="K122" i="86"/>
  <c r="P121" i="86"/>
  <c r="O121" i="86"/>
  <c r="L121" i="86" s="1"/>
  <c r="M121" i="86"/>
  <c r="P120" i="86"/>
  <c r="O120" i="86"/>
  <c r="M120" i="86"/>
  <c r="P119" i="86"/>
  <c r="O119" i="86"/>
  <c r="M119" i="86" s="1"/>
  <c r="L119" i="86"/>
  <c r="P118" i="86"/>
  <c r="O118" i="86"/>
  <c r="M118" i="86"/>
  <c r="L118" i="86"/>
  <c r="K118" i="86"/>
  <c r="I118" i="86"/>
  <c r="P117" i="86"/>
  <c r="O117" i="86"/>
  <c r="L117" i="86" s="1"/>
  <c r="M117" i="86"/>
  <c r="K117" i="86"/>
  <c r="I117" i="86"/>
  <c r="P116" i="86"/>
  <c r="O116" i="86"/>
  <c r="N116" i="86"/>
  <c r="J116" i="86"/>
  <c r="I116" i="86"/>
  <c r="P115" i="86"/>
  <c r="O115" i="86"/>
  <c r="P114" i="86"/>
  <c r="O114" i="86"/>
  <c r="J114" i="86" s="1"/>
  <c r="N114" i="86"/>
  <c r="P113" i="86"/>
  <c r="O113" i="86"/>
  <c r="I113" i="86" s="1"/>
  <c r="P112" i="86"/>
  <c r="O112" i="86"/>
  <c r="N112" i="86" s="1"/>
  <c r="J112" i="86"/>
  <c r="I112" i="86"/>
  <c r="P111" i="86"/>
  <c r="O111" i="86"/>
  <c r="N111" i="86" s="1"/>
  <c r="P110" i="86"/>
  <c r="O110" i="86"/>
  <c r="N110" i="86" s="1"/>
  <c r="P109" i="86"/>
  <c r="O109" i="86"/>
  <c r="N109" i="86" s="1"/>
  <c r="J109" i="86"/>
  <c r="I109" i="86"/>
  <c r="P108" i="86"/>
  <c r="O108" i="86"/>
  <c r="I108" i="86" s="1"/>
  <c r="N108" i="86"/>
  <c r="P107" i="86"/>
  <c r="O107" i="86"/>
  <c r="J107" i="86" s="1"/>
  <c r="N107" i="86"/>
  <c r="P106" i="86"/>
  <c r="O106" i="86"/>
  <c r="N106" i="86"/>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N90" i="86"/>
  <c r="L90" i="86"/>
  <c r="J90" i="86"/>
  <c r="P89" i="86"/>
  <c r="O89" i="86"/>
  <c r="J89" i="86" s="1"/>
  <c r="N89" i="86"/>
  <c r="P88" i="86"/>
  <c r="O88" i="86"/>
  <c r="P87" i="86"/>
  <c r="O87" i="86"/>
  <c r="N87" i="86"/>
  <c r="P86" i="86"/>
  <c r="O86" i="86"/>
  <c r="P85" i="86"/>
  <c r="O85" i="86"/>
  <c r="L85" i="86" s="1"/>
  <c r="N85" i="86"/>
  <c r="J85" i="86"/>
  <c r="I85" i="86"/>
  <c r="P84" i="86"/>
  <c r="O84" i="86"/>
  <c r="J84" i="86" s="1"/>
  <c r="I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c r="P68" i="86"/>
  <c r="O68" i="86"/>
  <c r="N68" i="86"/>
  <c r="K68" i="86"/>
  <c r="I68" i="86"/>
  <c r="P67" i="86"/>
  <c r="O67" i="86"/>
  <c r="M67" i="86" s="1"/>
  <c r="L67" i="86"/>
  <c r="K67" i="86"/>
  <c r="J67" i="86"/>
  <c r="P66" i="86"/>
  <c r="O66" i="86"/>
  <c r="I66" i="86"/>
  <c r="P65" i="86"/>
  <c r="O65" i="86"/>
  <c r="M65" i="86" s="1"/>
  <c r="L65" i="86"/>
  <c r="J65" i="86"/>
  <c r="I65" i="86"/>
  <c r="P64" i="86"/>
  <c r="O64" i="86"/>
  <c r="J64" i="86" s="1"/>
  <c r="N64" i="86"/>
  <c r="L64" i="86"/>
  <c r="I64" i="86"/>
  <c r="P63" i="86"/>
  <c r="O63" i="86"/>
  <c r="M63" i="86" s="1"/>
  <c r="P62" i="86"/>
  <c r="O62" i="86"/>
  <c r="M62" i="86" s="1"/>
  <c r="N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J54" i="86" s="1"/>
  <c r="M54" i="86"/>
  <c r="L54" i="86"/>
  <c r="K54" i="86"/>
  <c r="P53" i="86"/>
  <c r="O53" i="86"/>
  <c r="M53" i="86" s="1"/>
  <c r="P52" i="86"/>
  <c r="O52" i="86"/>
  <c r="K52" i="86"/>
  <c r="P51" i="86"/>
  <c r="O51" i="86"/>
  <c r="L51" i="86" s="1"/>
  <c r="P50" i="86"/>
  <c r="O50" i="86"/>
  <c r="J50" i="86" s="1"/>
  <c r="M50" i="86"/>
  <c r="L50" i="86"/>
  <c r="K50" i="86"/>
  <c r="P49" i="86"/>
  <c r="O49" i="86"/>
  <c r="M49" i="86"/>
  <c r="L49" i="86"/>
  <c r="P48" i="86"/>
  <c r="O48" i="86"/>
  <c r="M48" i="86"/>
  <c r="K48" i="86"/>
  <c r="P47" i="86"/>
  <c r="O47" i="86"/>
  <c r="L47" i="86"/>
  <c r="K47" i="86"/>
  <c r="P46" i="86"/>
  <c r="O46" i="86"/>
  <c r="J46" i="86" s="1"/>
  <c r="M46" i="86"/>
  <c r="L46" i="86"/>
  <c r="K46" i="86"/>
  <c r="P45" i="86"/>
  <c r="O45" i="86"/>
  <c r="M45" i="86"/>
  <c r="L45" i="86"/>
  <c r="P44" i="86"/>
  <c r="O44" i="86"/>
  <c r="M44" i="86"/>
  <c r="P43" i="86"/>
  <c r="O43" i="86"/>
  <c r="L43" i="86"/>
  <c r="K43" i="86"/>
  <c r="P42" i="86"/>
  <c r="O42" i="86"/>
  <c r="J42" i="86" s="1"/>
  <c r="M42" i="86"/>
  <c r="L42" i="86"/>
  <c r="K42" i="86"/>
  <c r="P41" i="86"/>
  <c r="O41" i="86"/>
  <c r="M41" i="86"/>
  <c r="P40" i="86"/>
  <c r="O40" i="86"/>
  <c r="P39" i="86"/>
  <c r="O39" i="86"/>
  <c r="L39" i="86"/>
  <c r="P38" i="86"/>
  <c r="O38" i="86"/>
  <c r="J38" i="86" s="1"/>
  <c r="M38" i="86"/>
  <c r="L38" i="86"/>
  <c r="K38" i="86"/>
  <c r="P37" i="86"/>
  <c r="O37" i="86"/>
  <c r="L37" i="86"/>
  <c r="P36" i="86"/>
  <c r="O36" i="86"/>
  <c r="M36" i="86" s="1"/>
  <c r="P35" i="86"/>
  <c r="O35" i="86"/>
  <c r="K35" i="86" s="1"/>
  <c r="P34" i="86"/>
  <c r="O34" i="86"/>
  <c r="J34" i="86" s="1"/>
  <c r="M34" i="86"/>
  <c r="L34" i="86"/>
  <c r="K34" i="86"/>
  <c r="P33" i="86"/>
  <c r="O33" i="86"/>
  <c r="M33" i="86"/>
  <c r="L33" i="86"/>
  <c r="P32" i="86"/>
  <c r="O32" i="86"/>
  <c r="M32" i="86"/>
  <c r="K32" i="86"/>
  <c r="P31" i="86"/>
  <c r="O31" i="86"/>
  <c r="L31" i="86"/>
  <c r="K31" i="86"/>
  <c r="P30" i="86"/>
  <c r="O30" i="86"/>
  <c r="J30" i="86" s="1"/>
  <c r="M30" i="86"/>
  <c r="L30" i="86"/>
  <c r="K30" i="86"/>
  <c r="P29" i="86"/>
  <c r="O29" i="86"/>
  <c r="M29" i="86"/>
  <c r="P28" i="86"/>
  <c r="O28" i="86"/>
  <c r="M28" i="86"/>
  <c r="K28" i="86"/>
  <c r="P27" i="86"/>
  <c r="O27" i="86"/>
  <c r="L27" i="86"/>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c r="P19" i="86"/>
  <c r="O19" i="86"/>
  <c r="L19" i="86" s="1"/>
  <c r="P18" i="86"/>
  <c r="O18" i="86"/>
  <c r="J18" i="86" s="1"/>
  <c r="M18" i="86"/>
  <c r="L18" i="86"/>
  <c r="K18" i="86"/>
  <c r="P17" i="86"/>
  <c r="O17" i="86"/>
  <c r="M17" i="86"/>
  <c r="L17" i="86"/>
  <c r="P16" i="86"/>
  <c r="O16" i="86"/>
  <c r="M16" i="86"/>
  <c r="K16" i="86"/>
  <c r="P15" i="86"/>
  <c r="O15" i="86"/>
  <c r="L15" i="86"/>
  <c r="K15" i="86"/>
  <c r="P14" i="86"/>
  <c r="O14" i="86"/>
  <c r="J14" i="86" s="1"/>
  <c r="M14" i="86"/>
  <c r="L14" i="86"/>
  <c r="K14" i="86"/>
  <c r="P13" i="86"/>
  <c r="O13" i="86"/>
  <c r="M13" i="86"/>
  <c r="L13" i="86"/>
  <c r="P12" i="86"/>
  <c r="O12" i="86"/>
  <c r="P11" i="86"/>
  <c r="O11" i="86"/>
  <c r="L11" i="86"/>
  <c r="K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K252" i="87"/>
  <c r="J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L244" i="87" s="1"/>
  <c r="N244" i="87"/>
  <c r="M244" i="87"/>
  <c r="K244" i="87"/>
  <c r="J244" i="87"/>
  <c r="P243" i="87"/>
  <c r="O243" i="87"/>
  <c r="L243" i="87" s="1"/>
  <c r="K243" i="87"/>
  <c r="P242" i="87"/>
  <c r="O242" i="87"/>
  <c r="J242" i="87"/>
  <c r="P241" i="87"/>
  <c r="O241" i="87"/>
  <c r="N241" i="87" s="1"/>
  <c r="M241" i="87"/>
  <c r="J241" i="87"/>
  <c r="P240" i="87"/>
  <c r="O240" i="87"/>
  <c r="K240" i="87" s="1"/>
  <c r="N240" i="87"/>
  <c r="M240" i="87"/>
  <c r="L240" i="87"/>
  <c r="P239" i="87"/>
  <c r="O239" i="87"/>
  <c r="M239" i="87" s="1"/>
  <c r="P238" i="87"/>
  <c r="O238" i="87"/>
  <c r="M238" i="87" s="1"/>
  <c r="L238" i="87"/>
  <c r="K238" i="87"/>
  <c r="J238" i="87"/>
  <c r="P237" i="87"/>
  <c r="O237" i="87"/>
  <c r="N237" i="87" s="1"/>
  <c r="P236" i="87"/>
  <c r="O236" i="87"/>
  <c r="N236" i="87"/>
  <c r="M236" i="87"/>
  <c r="L236" i="87"/>
  <c r="K236" i="87"/>
  <c r="J236" i="87"/>
  <c r="P235" i="87"/>
  <c r="O235" i="87"/>
  <c r="P234" i="87"/>
  <c r="O234" i="87"/>
  <c r="K234" i="87"/>
  <c r="P233" i="87"/>
  <c r="O233" i="87"/>
  <c r="P232" i="87"/>
  <c r="O232" i="87"/>
  <c r="N232" i="87"/>
  <c r="P231" i="87"/>
  <c r="O231" i="87"/>
  <c r="M231" i="87" s="1"/>
  <c r="P230" i="87"/>
  <c r="O230" i="87"/>
  <c r="M230" i="87" s="1"/>
  <c r="L230" i="87"/>
  <c r="K230" i="87"/>
  <c r="P229" i="87"/>
  <c r="O229" i="87"/>
  <c r="L229" i="87" s="1"/>
  <c r="N229" i="87"/>
  <c r="M229" i="87"/>
  <c r="K229" i="87"/>
  <c r="P228" i="87"/>
  <c r="O228" i="87"/>
  <c r="K228" i="87" s="1"/>
  <c r="N228" i="87"/>
  <c r="M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K221" i="87" s="1"/>
  <c r="N221" i="87"/>
  <c r="M221" i="87"/>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c r="M213" i="87"/>
  <c r="L213" i="87"/>
  <c r="K213" i="87"/>
  <c r="J213" i="87"/>
  <c r="P212" i="87"/>
  <c r="O212" i="87"/>
  <c r="L212" i="87"/>
  <c r="K212" i="87"/>
  <c r="P211" i="87"/>
  <c r="O211" i="87"/>
  <c r="L211" i="87" s="1"/>
  <c r="K211" i="87"/>
  <c r="P210" i="87"/>
  <c r="O210" i="87"/>
  <c r="N210" i="87" s="1"/>
  <c r="K210" i="87"/>
  <c r="J210" i="87"/>
  <c r="P209" i="87"/>
  <c r="O209" i="87"/>
  <c r="J209" i="87" s="1"/>
  <c r="N209" i="87"/>
  <c r="M209" i="87"/>
  <c r="P208" i="87"/>
  <c r="O208" i="87"/>
  <c r="K208" i="87" s="1"/>
  <c r="N208" i="87"/>
  <c r="M208" i="87"/>
  <c r="L208" i="87"/>
  <c r="P207" i="87"/>
  <c r="O207" i="87"/>
  <c r="M207" i="87" s="1"/>
  <c r="K207" i="87"/>
  <c r="P206" i="87"/>
  <c r="O206" i="87"/>
  <c r="M206" i="87" s="1"/>
  <c r="L206" i="87"/>
  <c r="K206" i="87"/>
  <c r="J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M188" i="87"/>
  <c r="L188" i="87"/>
  <c r="K188" i="87"/>
  <c r="J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M177" i="87"/>
  <c r="J177" i="87"/>
  <c r="P176" i="87"/>
  <c r="O176" i="87"/>
  <c r="K176" i="87" s="1"/>
  <c r="N176" i="87"/>
  <c r="M176" i="87"/>
  <c r="L176" i="87"/>
  <c r="P175" i="87"/>
  <c r="O175" i="87"/>
  <c r="M175" i="87" s="1"/>
  <c r="K175" i="87"/>
  <c r="P174" i="87"/>
  <c r="O174" i="87"/>
  <c r="M174" i="87" s="1"/>
  <c r="L174" i="87"/>
  <c r="K174" i="87"/>
  <c r="J174" i="87"/>
  <c r="P173" i="87"/>
  <c r="O173" i="87"/>
  <c r="L173" i="87" s="1"/>
  <c r="N173" i="87"/>
  <c r="P172" i="87"/>
  <c r="O172" i="87"/>
  <c r="N172" i="87"/>
  <c r="M172" i="87"/>
  <c r="L172" i="87"/>
  <c r="K172" i="87"/>
  <c r="J172" i="87"/>
  <c r="P171" i="87"/>
  <c r="O171" i="87"/>
  <c r="P170" i="87"/>
  <c r="O170" i="87"/>
  <c r="K170" i="87"/>
  <c r="P169" i="87"/>
  <c r="O169" i="87"/>
  <c r="M169" i="87" s="1"/>
  <c r="N169" i="87"/>
  <c r="P168" i="87"/>
  <c r="O168" i="87"/>
  <c r="M168" i="87"/>
  <c r="L168" i="87"/>
  <c r="P167" i="87"/>
  <c r="O167" i="87"/>
  <c r="M167" i="87" s="1"/>
  <c r="P166" i="87"/>
  <c r="O166" i="87"/>
  <c r="L166" i="87"/>
  <c r="P165" i="87"/>
  <c r="O165" i="87"/>
  <c r="M165" i="87" s="1"/>
  <c r="N165" i="87"/>
  <c r="L165" i="87"/>
  <c r="J165" i="87"/>
  <c r="P164" i="87"/>
  <c r="O164" i="87"/>
  <c r="L164" i="87" s="1"/>
  <c r="N164" i="87"/>
  <c r="M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N153" i="87"/>
  <c r="M153" i="87"/>
  <c r="P152" i="87"/>
  <c r="O152" i="87"/>
  <c r="P151" i="87"/>
  <c r="O151" i="87"/>
  <c r="J151" i="87" s="1"/>
  <c r="L151" i="87"/>
  <c r="P150" i="87"/>
  <c r="O150" i="87"/>
  <c r="M150" i="87"/>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K140" i="87" s="1"/>
  <c r="N140" i="87"/>
  <c r="M140" i="87"/>
  <c r="L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L131" i="87"/>
  <c r="P130" i="87"/>
  <c r="O130" i="87"/>
  <c r="M130" i="87" s="1"/>
  <c r="N130" i="87"/>
  <c r="L130" i="87"/>
  <c r="J130" i="87"/>
  <c r="P129" i="87"/>
  <c r="O129" i="87"/>
  <c r="P128" i="87"/>
  <c r="O128" i="87"/>
  <c r="K128" i="87" s="1"/>
  <c r="P127" i="87"/>
  <c r="O127" i="87"/>
  <c r="J127" i="87" s="1"/>
  <c r="M127" i="87"/>
  <c r="P126" i="87"/>
  <c r="O126" i="87"/>
  <c r="L126" i="87" s="1"/>
  <c r="N126" i="87"/>
  <c r="M126" i="87"/>
  <c r="K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L118" i="87" s="1"/>
  <c r="N118" i="87"/>
  <c r="P117" i="87"/>
  <c r="O117" i="87"/>
  <c r="K117" i="87" s="1"/>
  <c r="N117" i="87"/>
  <c r="M117" i="87"/>
  <c r="L117" i="87"/>
  <c r="J117" i="87"/>
  <c r="P116" i="87"/>
  <c r="O116" i="87"/>
  <c r="N116" i="87" s="1"/>
  <c r="M116" i="87"/>
  <c r="L116" i="87"/>
  <c r="K116" i="87"/>
  <c r="P115" i="87"/>
  <c r="O115" i="87"/>
  <c r="N115" i="87" s="1"/>
  <c r="K115" i="87"/>
  <c r="P114" i="87"/>
  <c r="O114" i="87"/>
  <c r="N114" i="87" s="1"/>
  <c r="P113" i="87"/>
  <c r="O113" i="87"/>
  <c r="K113" i="87" s="1"/>
  <c r="N113" i="87"/>
  <c r="M113" i="87"/>
  <c r="J113" i="87"/>
  <c r="P112" i="87"/>
  <c r="O112" i="87"/>
  <c r="K112" i="87" s="1"/>
  <c r="M112" i="87"/>
  <c r="L112" i="87"/>
  <c r="P111" i="87"/>
  <c r="O111" i="87"/>
  <c r="P110" i="87"/>
  <c r="O110" i="87"/>
  <c r="L110" i="87" s="1"/>
  <c r="N110" i="87"/>
  <c r="M110" i="87"/>
  <c r="K110" i="87"/>
  <c r="J110" i="87"/>
  <c r="P109" i="87"/>
  <c r="O109" i="87"/>
  <c r="M109" i="87" s="1"/>
  <c r="N109" i="87"/>
  <c r="K109" i="87"/>
  <c r="J109" i="87"/>
  <c r="O11" i="87"/>
  <c r="J11" i="87" s="1"/>
  <c r="P11" i="87"/>
  <c r="O12" i="87"/>
  <c r="K12" i="87" s="1"/>
  <c r="P12" i="87"/>
  <c r="O13" i="87"/>
  <c r="L13" i="87" s="1"/>
  <c r="P13" i="87"/>
  <c r="J14" i="87"/>
  <c r="K14" i="87"/>
  <c r="L14" i="87"/>
  <c r="O14" i="87"/>
  <c r="M14" i="87" s="1"/>
  <c r="P14" i="87"/>
  <c r="J15" i="87"/>
  <c r="K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J29" i="87"/>
  <c r="K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O61" i="87"/>
  <c r="P61" i="87"/>
  <c r="J62" i="87"/>
  <c r="O62" i="87"/>
  <c r="M62" i="87" s="1"/>
  <c r="P62" i="87"/>
  <c r="J63" i="87"/>
  <c r="K63" i="87"/>
  <c r="L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K71"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J78" i="87"/>
  <c r="O78" i="87"/>
  <c r="M78" i="87" s="1"/>
  <c r="P78" i="87"/>
  <c r="J79" i="87"/>
  <c r="K79" i="87"/>
  <c r="L79"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K87" i="87"/>
  <c r="L87"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K96" i="87"/>
  <c r="L96" i="87"/>
  <c r="M96" i="87"/>
  <c r="N96" i="87"/>
  <c r="O96" i="87"/>
  <c r="P96" i="87"/>
  <c r="O97" i="87"/>
  <c r="J97" i="87" s="1"/>
  <c r="P97" i="87"/>
  <c r="O98" i="87"/>
  <c r="J98" i="87" s="1"/>
  <c r="P98" i="87"/>
  <c r="O99" i="87"/>
  <c r="J99" i="87" s="1"/>
  <c r="P99" i="87"/>
  <c r="O100" i="87"/>
  <c r="K100" i="87" s="1"/>
  <c r="P100" i="87"/>
  <c r="O101" i="87"/>
  <c r="P101" i="87"/>
  <c r="J102" i="87"/>
  <c r="O102" i="87"/>
  <c r="M102" i="87" s="1"/>
  <c r="P102" i="87"/>
  <c r="J103" i="87"/>
  <c r="K103" i="87"/>
  <c r="L103" i="87"/>
  <c r="O103" i="87"/>
  <c r="N103" i="87" s="1"/>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I238" i="19"/>
  <c r="O237" i="19"/>
  <c r="N237" i="19"/>
  <c r="M237" i="19" s="1"/>
  <c r="L237" i="19"/>
  <c r="O236" i="19"/>
  <c r="N236" i="19"/>
  <c r="L236" i="19" s="1"/>
  <c r="M236" i="19"/>
  <c r="K236" i="19"/>
  <c r="O235" i="19"/>
  <c r="N235" i="19"/>
  <c r="L235" i="19"/>
  <c r="J235" i="19"/>
  <c r="O234" i="19"/>
  <c r="N234" i="19"/>
  <c r="K234" i="19" s="1"/>
  <c r="M234" i="19"/>
  <c r="O233" i="19"/>
  <c r="N233" i="19"/>
  <c r="L233" i="19" s="1"/>
  <c r="M233" i="19"/>
  <c r="O232" i="19"/>
  <c r="N232" i="19"/>
  <c r="K232" i="19" s="1"/>
  <c r="M232" i="19"/>
  <c r="L232" i="19"/>
  <c r="J232" i="19"/>
  <c r="O231" i="19"/>
  <c r="N231" i="19"/>
  <c r="O230" i="19"/>
  <c r="N230" i="19"/>
  <c r="M230" i="19"/>
  <c r="O229" i="19"/>
  <c r="N229" i="19"/>
  <c r="J229" i="19" s="1"/>
  <c r="L229" i="19"/>
  <c r="O228" i="19"/>
  <c r="N228" i="19"/>
  <c r="L228" i="19" s="1"/>
  <c r="M228" i="19"/>
  <c r="O227" i="19"/>
  <c r="N227" i="19"/>
  <c r="L227" i="19" s="1"/>
  <c r="J227" i="19"/>
  <c r="O226" i="19"/>
  <c r="N226" i="19"/>
  <c r="K226" i="19" s="1"/>
  <c r="M226" i="19"/>
  <c r="O225" i="19"/>
  <c r="N225" i="19"/>
  <c r="M225" i="19"/>
  <c r="L225" i="19"/>
  <c r="O224" i="19"/>
  <c r="N224" i="19"/>
  <c r="M224" i="19" s="1"/>
  <c r="I224" i="19"/>
  <c r="O223" i="19"/>
  <c r="N223" i="19"/>
  <c r="J223" i="19" s="1"/>
  <c r="L223" i="19"/>
  <c r="O222" i="19"/>
  <c r="N222" i="19"/>
  <c r="M222" i="19"/>
  <c r="L222" i="19"/>
  <c r="K222" i="19"/>
  <c r="J222" i="19"/>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M208" i="19"/>
  <c r="L208" i="19"/>
  <c r="K208" i="19"/>
  <c r="J208" i="19"/>
  <c r="I208" i="19"/>
  <c r="O207" i="19"/>
  <c r="N207" i="19"/>
  <c r="M207" i="19" s="1"/>
  <c r="O206" i="19"/>
  <c r="N206" i="19"/>
  <c r="J206" i="19" s="1"/>
  <c r="M206" i="19"/>
  <c r="L206" i="19"/>
  <c r="K206" i="19"/>
  <c r="I206" i="19"/>
  <c r="O205" i="19"/>
  <c r="N205" i="19"/>
  <c r="L205" i="19"/>
  <c r="J205" i="19"/>
  <c r="I205" i="19"/>
  <c r="O204" i="19"/>
  <c r="N204" i="19"/>
  <c r="I204" i="19" s="1"/>
  <c r="M204" i="19"/>
  <c r="O203" i="19"/>
  <c r="N203" i="19"/>
  <c r="O202" i="19"/>
  <c r="N202" i="19"/>
  <c r="K202" i="19"/>
  <c r="O201" i="19"/>
  <c r="N201" i="19"/>
  <c r="I201" i="19" s="1"/>
  <c r="M201" i="19"/>
  <c r="L201" i="19"/>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I194" i="19"/>
  <c r="O193" i="19"/>
  <c r="N193" i="19"/>
  <c r="M193" i="19"/>
  <c r="O192" i="19"/>
  <c r="N192" i="19"/>
  <c r="J192" i="19" s="1"/>
  <c r="M192" i="19"/>
  <c r="L192" i="19"/>
  <c r="K192" i="19"/>
  <c r="I192" i="19"/>
  <c r="O191" i="19"/>
  <c r="N191" i="19"/>
  <c r="M191" i="19" s="1"/>
  <c r="L191" i="19"/>
  <c r="K191" i="19"/>
  <c r="I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J178" i="19" s="1"/>
  <c r="M178" i="19"/>
  <c r="L178" i="19"/>
  <c r="O177" i="19"/>
  <c r="N177" i="19"/>
  <c r="O176" i="19"/>
  <c r="N176" i="19"/>
  <c r="J176" i="19" s="1"/>
  <c r="M176" i="19"/>
  <c r="L176" i="19"/>
  <c r="K176" i="19"/>
  <c r="I176" i="19"/>
  <c r="O175" i="19"/>
  <c r="N175" i="19"/>
  <c r="M175" i="19" s="1"/>
  <c r="J175" i="19"/>
  <c r="O174" i="19"/>
  <c r="N174" i="19"/>
  <c r="M174" i="19"/>
  <c r="O173" i="19"/>
  <c r="N173" i="19"/>
  <c r="I173" i="19" s="1"/>
  <c r="L173" i="19"/>
  <c r="J173" i="19"/>
  <c r="O172" i="19"/>
  <c r="N172" i="19"/>
  <c r="M172" i="19"/>
  <c r="K172" i="19"/>
  <c r="O171" i="19"/>
  <c r="N171" i="19"/>
  <c r="L171" i="19" s="1"/>
  <c r="M171" i="19"/>
  <c r="O170" i="19"/>
  <c r="N170" i="19"/>
  <c r="J170" i="19" s="1"/>
  <c r="O169" i="19"/>
  <c r="N169" i="19"/>
  <c r="I169" i="19" s="1"/>
  <c r="M169" i="19"/>
  <c r="L169" i="19"/>
  <c r="J169" i="19"/>
  <c r="O168" i="19"/>
  <c r="N168" i="19"/>
  <c r="M168" i="19" s="1"/>
  <c r="J168" i="19"/>
  <c r="I168" i="19"/>
  <c r="O167" i="19"/>
  <c r="N167" i="19"/>
  <c r="M167" i="19" s="1"/>
  <c r="L167" i="19"/>
  <c r="O166" i="19"/>
  <c r="N166" i="19"/>
  <c r="J166" i="19" s="1"/>
  <c r="M166" i="19"/>
  <c r="L166" i="19"/>
  <c r="K166" i="19"/>
  <c r="I166" i="19"/>
  <c r="O165" i="19"/>
  <c r="N165" i="19"/>
  <c r="L165" i="19" s="1"/>
  <c r="O164" i="19"/>
  <c r="N164" i="19"/>
  <c r="I164" i="19" s="1"/>
  <c r="M164" i="19"/>
  <c r="K164" i="19"/>
  <c r="O163" i="19"/>
  <c r="N163" i="19"/>
  <c r="J163" i="19" s="1"/>
  <c r="M163" i="19"/>
  <c r="L163" i="19"/>
  <c r="O162" i="19"/>
  <c r="N162" i="19"/>
  <c r="O161" i="19"/>
  <c r="N161" i="19"/>
  <c r="I161" i="19" s="1"/>
  <c r="M161" i="19"/>
  <c r="J161" i="19"/>
  <c r="O160" i="19"/>
  <c r="N160" i="19"/>
  <c r="M160" i="19"/>
  <c r="O159" i="19"/>
  <c r="N159" i="19"/>
  <c r="M159" i="19" s="1"/>
  <c r="L159" i="19"/>
  <c r="K159" i="19"/>
  <c r="O158" i="19"/>
  <c r="N158" i="19"/>
  <c r="M158" i="19" s="1"/>
  <c r="J158" i="19"/>
  <c r="I158" i="19"/>
  <c r="O157" i="19"/>
  <c r="N157" i="19"/>
  <c r="O156" i="19"/>
  <c r="N156" i="19"/>
  <c r="M156" i="19" s="1"/>
  <c r="I156" i="19"/>
  <c r="O155" i="19"/>
  <c r="N155" i="19"/>
  <c r="J155" i="19" s="1"/>
  <c r="M155" i="19"/>
  <c r="L155" i="19"/>
  <c r="O154" i="19"/>
  <c r="N154" i="19"/>
  <c r="J154" i="19" s="1"/>
  <c r="M154" i="19"/>
  <c r="L154" i="19"/>
  <c r="I154" i="19"/>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L144" i="19" s="1"/>
  <c r="M144" i="19"/>
  <c r="J144" i="19"/>
  <c r="I144" i="19"/>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c r="L134" i="19"/>
  <c r="K134" i="19"/>
  <c r="J134" i="19"/>
  <c r="I134" i="19"/>
  <c r="O133" i="19"/>
  <c r="N133" i="19"/>
  <c r="I133" i="19"/>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K117" i="19" s="1"/>
  <c r="M117" i="19"/>
  <c r="O116" i="19"/>
  <c r="N116" i="19"/>
  <c r="J116" i="19" s="1"/>
  <c r="M116" i="19"/>
  <c r="L116" i="19"/>
  <c r="O115" i="19"/>
  <c r="N115" i="19"/>
  <c r="O114" i="19"/>
  <c r="N114" i="19"/>
  <c r="M114" i="19" s="1"/>
  <c r="I114" i="19"/>
  <c r="O113" i="19"/>
  <c r="N113" i="19"/>
  <c r="K113" i="19" s="1"/>
  <c r="M113" i="19"/>
  <c r="I113" i="19"/>
  <c r="O112" i="19"/>
  <c r="N112" i="19"/>
  <c r="M112" i="19"/>
  <c r="O111" i="19"/>
  <c r="N111" i="19"/>
  <c r="J111" i="19" s="1"/>
  <c r="K111" i="19"/>
  <c r="O110" i="19"/>
  <c r="N110" i="19"/>
  <c r="L110" i="19" s="1"/>
  <c r="M110" i="19"/>
  <c r="O109" i="19"/>
  <c r="N109" i="19"/>
  <c r="M109" i="19" s="1"/>
  <c r="L109" i="19"/>
  <c r="I109" i="19"/>
  <c r="O108" i="19"/>
  <c r="N108" i="19"/>
  <c r="J108" i="19" s="1"/>
  <c r="I108" i="19"/>
  <c r="O107" i="19"/>
  <c r="N107" i="19"/>
  <c r="J107" i="19" s="1"/>
  <c r="O106" i="19"/>
  <c r="N106" i="19"/>
  <c r="M106" i="19" s="1"/>
  <c r="I106" i="19"/>
  <c r="O105" i="19"/>
  <c r="N105" i="19"/>
  <c r="M105" i="19"/>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J96" i="19" s="1"/>
  <c r="M96" i="19"/>
  <c r="L96" i="19"/>
  <c r="K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c r="O88" i="19"/>
  <c r="N88" i="19"/>
  <c r="J88" i="19" s="1"/>
  <c r="M88" i="19"/>
  <c r="L88" i="19"/>
  <c r="K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L79" i="19"/>
  <c r="O78" i="19"/>
  <c r="N78" i="19"/>
  <c r="L78" i="19" s="1"/>
  <c r="M78" i="19"/>
  <c r="J78" i="19"/>
  <c r="I78" i="19"/>
  <c r="O77" i="19"/>
  <c r="N77" i="19"/>
  <c r="O76" i="19"/>
  <c r="N76" i="19"/>
  <c r="J76" i="19" s="1"/>
  <c r="M76" i="19"/>
  <c r="L76" i="19"/>
  <c r="K76" i="19"/>
  <c r="O75" i="19"/>
  <c r="N75" i="19"/>
  <c r="L75" i="19"/>
  <c r="K75" i="19"/>
  <c r="J75" i="19"/>
  <c r="O74" i="19"/>
  <c r="N74" i="19"/>
  <c r="O73" i="19"/>
  <c r="N73" i="19"/>
  <c r="K73" i="19" s="1"/>
  <c r="I73" i="19"/>
  <c r="O72" i="19"/>
  <c r="N72" i="19"/>
  <c r="K72" i="19" s="1"/>
  <c r="M72" i="19"/>
  <c r="L72" i="19"/>
  <c r="O71" i="19"/>
  <c r="N71" i="19"/>
  <c r="L71" i="19"/>
  <c r="K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L58" i="19" s="1"/>
  <c r="I58" i="19"/>
  <c r="O57" i="19"/>
  <c r="N57" i="19"/>
  <c r="K57" i="19" s="1"/>
  <c r="M57" i="19"/>
  <c r="L57" i="19"/>
  <c r="J57" i="19"/>
  <c r="I57" i="19"/>
  <c r="O56" i="19"/>
  <c r="N56" i="19"/>
  <c r="M56" i="19" s="1"/>
  <c r="J56" i="19"/>
  <c r="I56" i="19"/>
  <c r="O55" i="19"/>
  <c r="N55" i="19"/>
  <c r="K55" i="19" s="1"/>
  <c r="L55" i="19"/>
  <c r="O54" i="19"/>
  <c r="N54" i="19"/>
  <c r="L54" i="19" s="1"/>
  <c r="I54" i="19"/>
  <c r="O53" i="19"/>
  <c r="N53" i="19"/>
  <c r="O52" i="19"/>
  <c r="N52" i="19"/>
  <c r="J52" i="19" s="1"/>
  <c r="M52" i="19"/>
  <c r="L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I46" i="19"/>
  <c r="O45" i="19"/>
  <c r="N45" i="19"/>
  <c r="L45" i="19"/>
  <c r="O44" i="19"/>
  <c r="N44" i="19"/>
  <c r="L44" i="19" s="1"/>
  <c r="M44" i="19"/>
  <c r="K44" i="19"/>
  <c r="O43" i="19"/>
  <c r="N43" i="19"/>
  <c r="M43" i="19" s="1"/>
  <c r="J43" i="19"/>
  <c r="O42" i="19"/>
  <c r="N42" i="19"/>
  <c r="M42" i="19" s="1"/>
  <c r="O41" i="19"/>
  <c r="N41" i="19"/>
  <c r="I41" i="19" s="1"/>
  <c r="M41" i="19"/>
  <c r="L41" i="19"/>
  <c r="K41" i="19"/>
  <c r="J41" i="19"/>
  <c r="O40" i="19"/>
  <c r="N40" i="19"/>
  <c r="M40" i="19" s="1"/>
  <c r="J40" i="19"/>
  <c r="I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K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K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K33" i="88"/>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K25" i="88"/>
  <c r="M24" i="88"/>
  <c r="L24" i="88"/>
  <c r="I24" i="88" s="1"/>
  <c r="K24" i="88"/>
  <c r="M23" i="88"/>
  <c r="L23" i="88"/>
  <c r="I23" i="88" s="1"/>
  <c r="K23" i="88"/>
  <c r="M22" i="88"/>
  <c r="L22" i="88"/>
  <c r="I22" i="88" s="1"/>
  <c r="M21" i="88"/>
  <c r="L21" i="88"/>
  <c r="I21" i="88" s="1"/>
  <c r="M20" i="88"/>
  <c r="L20" i="88"/>
  <c r="I20" i="88" s="1"/>
  <c r="K20" i="88"/>
  <c r="M19" i="88"/>
  <c r="L19" i="88"/>
  <c r="M18" i="88"/>
  <c r="L18" i="88"/>
  <c r="I18" i="88" s="1"/>
  <c r="M17" i="88"/>
  <c r="L17" i="88"/>
  <c r="I17" i="88" s="1"/>
  <c r="K17" i="88"/>
  <c r="M16" i="88"/>
  <c r="L16" i="88"/>
  <c r="I16" i="88" s="1"/>
  <c r="K16" i="88"/>
  <c r="M15" i="88"/>
  <c r="L15" i="88"/>
  <c r="I15" i="88" s="1"/>
  <c r="K15" i="88"/>
  <c r="M14" i="88"/>
  <c r="L14" i="88"/>
  <c r="K14" i="88" s="1"/>
  <c r="M13" i="88"/>
  <c r="L13" i="88"/>
  <c r="I13" i="88" s="1"/>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H78" i="1"/>
  <c r="I78" i="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H11" i="115"/>
  <c r="I11" i="115"/>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H12" i="117"/>
  <c r="I12" i="117"/>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O120" i="23"/>
  <c r="Q120" i="23"/>
  <c r="N120" i="23" s="1"/>
  <c r="R120" i="23"/>
  <c r="S120" i="23"/>
  <c r="K121" i="23"/>
  <c r="L121" i="23"/>
  <c r="M121" i="23"/>
  <c r="N121" i="23"/>
  <c r="Q121" i="23"/>
  <c r="P121" i="23" s="1"/>
  <c r="R121" i="23"/>
  <c r="S121" i="23"/>
  <c r="K122" i="23"/>
  <c r="L122" i="23"/>
  <c r="M122" i="23"/>
  <c r="O122" i="23"/>
  <c r="Q122" i="23"/>
  <c r="N122" i="23" s="1"/>
  <c r="R122" i="23"/>
  <c r="S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O137" i="23"/>
  <c r="Q137" i="23"/>
  <c r="R137" i="23"/>
  <c r="K138" i="23"/>
  <c r="L138" i="23"/>
  <c r="M138" i="23"/>
  <c r="O138" i="23"/>
  <c r="Q138" i="23"/>
  <c r="N138" i="23" s="1"/>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O158" i="23"/>
  <c r="Q158" i="23"/>
  <c r="N158" i="23" s="1"/>
  <c r="R158" i="23"/>
  <c r="S158" i="23"/>
  <c r="K159" i="23"/>
  <c r="L159" i="23"/>
  <c r="M159" i="23"/>
  <c r="P159" i="23"/>
  <c r="Q159" i="23"/>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S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N192" i="23"/>
  <c r="Q192" i="23"/>
  <c r="P192" i="23" s="1"/>
  <c r="R192" i="23"/>
  <c r="S192" i="23"/>
  <c r="K193" i="23"/>
  <c r="L193" i="23"/>
  <c r="M193" i="23"/>
  <c r="O193" i="23"/>
  <c r="Q193" i="23"/>
  <c r="P193" i="23" s="1"/>
  <c r="R193" i="23"/>
  <c r="K194" i="23"/>
  <c r="L194" i="23"/>
  <c r="M194" i="23"/>
  <c r="N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N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P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R12" i="24"/>
  <c r="O13" i="24"/>
  <c r="Q13" i="24" s="1"/>
  <c r="P13" i="24"/>
  <c r="S13" i="24" s="1"/>
  <c r="R13" i="24"/>
  <c r="O14" i="24"/>
  <c r="P14" i="24"/>
  <c r="O15" i="24"/>
  <c r="P15" i="24"/>
  <c r="S15" i="24" s="1"/>
  <c r="Q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Q74" i="24"/>
  <c r="S74" i="24"/>
  <c r="O75" i="24"/>
  <c r="Q75" i="24" s="1"/>
  <c r="P75" i="24"/>
  <c r="O76" i="24"/>
  <c r="R76" i="24" s="1"/>
  <c r="P76" i="24"/>
  <c r="Q76" i="24"/>
  <c r="O77" i="24"/>
  <c r="P77" i="24"/>
  <c r="Q77" i="24"/>
  <c r="R77" i="24"/>
  <c r="S77" i="24"/>
  <c r="O78" i="24"/>
  <c r="P78" i="24"/>
  <c r="O79" i="24"/>
  <c r="S79" i="24" s="1"/>
  <c r="P79" i="24"/>
  <c r="R79" i="24"/>
  <c r="O80" i="24"/>
  <c r="Q80" i="24" s="1"/>
  <c r="P80" i="24"/>
  <c r="O81" i="24"/>
  <c r="P81" i="24"/>
  <c r="O82" i="24"/>
  <c r="S82" i="24" s="1"/>
  <c r="P82" i="24"/>
  <c r="Q82" i="24"/>
  <c r="R82" i="24"/>
  <c r="O83" i="24"/>
  <c r="Q83" i="24" s="1"/>
  <c r="P83" i="24"/>
  <c r="O84" i="24"/>
  <c r="R84" i="24" s="1"/>
  <c r="P84" i="24"/>
  <c r="O85" i="24"/>
  <c r="Q85" i="24" s="1"/>
  <c r="P85" i="24"/>
  <c r="O86" i="24"/>
  <c r="P86" i="24"/>
  <c r="O87" i="24"/>
  <c r="R87" i="24" s="1"/>
  <c r="P87" i="24"/>
  <c r="Q87" i="24"/>
  <c r="S87" i="24"/>
  <c r="O88" i="24"/>
  <c r="Q88" i="24" s="1"/>
  <c r="P88" i="24"/>
  <c r="O89" i="24"/>
  <c r="P89" i="24"/>
  <c r="O90" i="24"/>
  <c r="P90" i="24"/>
  <c r="Q90" i="24"/>
  <c r="R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Q111" i="24"/>
  <c r="S111" i="24"/>
  <c r="O112" i="24"/>
  <c r="Q112" i="24" s="1"/>
  <c r="P112" i="24"/>
  <c r="R112" i="24"/>
  <c r="O113" i="24"/>
  <c r="P113" i="24"/>
  <c r="O114" i="24"/>
  <c r="P114" i="24"/>
  <c r="Q114" i="24"/>
  <c r="R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Q133" i="24"/>
  <c r="R133" i="24"/>
  <c r="O134" i="24"/>
  <c r="P134" i="24"/>
  <c r="O135" i="24"/>
  <c r="Q135" i="24" s="1"/>
  <c r="P135" i="24"/>
  <c r="R135" i="24"/>
  <c r="S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P154" i="24"/>
  <c r="Q154" i="24"/>
  <c r="R154" i="24"/>
  <c r="S154" i="24"/>
  <c r="O155" i="24"/>
  <c r="P155" i="24"/>
  <c r="O156" i="24"/>
  <c r="S156" i="24" s="1"/>
  <c r="P156" i="24"/>
  <c r="O157" i="24"/>
  <c r="P157" i="24"/>
  <c r="Q157" i="24"/>
  <c r="R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P172" i="24"/>
  <c r="Q172" i="24"/>
  <c r="O173" i="24"/>
  <c r="Q173" i="24" s="1"/>
  <c r="P173" i="24"/>
  <c r="O174" i="24"/>
  <c r="P174" i="24"/>
  <c r="O175" i="24"/>
  <c r="R175" i="24" s="1"/>
  <c r="P175" i="24"/>
  <c r="Q175" i="24"/>
  <c r="O176" i="24"/>
  <c r="Q176" i="24" s="1"/>
  <c r="P176" i="24"/>
  <c r="R176" i="24"/>
  <c r="S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P184" i="24"/>
  <c r="S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R191" i="24"/>
  <c r="O192" i="24"/>
  <c r="Q192" i="24" s="1"/>
  <c r="P192" i="24"/>
  <c r="O193" i="24"/>
  <c r="P193" i="24"/>
  <c r="Q193" i="24"/>
  <c r="O194" i="24"/>
  <c r="P194" i="24"/>
  <c r="Q194" i="24"/>
  <c r="R194" i="24"/>
  <c r="S194" i="24"/>
  <c r="O195" i="24"/>
  <c r="P195" i="24"/>
  <c r="S195" i="24"/>
  <c r="O196" i="24"/>
  <c r="S196" i="24" s="1"/>
  <c r="P196" i="24"/>
  <c r="O197" i="24"/>
  <c r="S197" i="24" s="1"/>
  <c r="P197" i="24"/>
  <c r="Q197" i="24"/>
  <c r="O198" i="24"/>
  <c r="P198" i="24"/>
  <c r="O199" i="24"/>
  <c r="P199" i="24"/>
  <c r="Q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S208" i="24"/>
  <c r="O209" i="24"/>
  <c r="P209" i="24"/>
  <c r="Q209" i="24"/>
  <c r="O210" i="24"/>
  <c r="P210" i="24"/>
  <c r="Q210" i="24"/>
  <c r="R210" i="24"/>
  <c r="S210" i="24"/>
  <c r="O211" i="24"/>
  <c r="P211" i="24"/>
  <c r="S211" i="24"/>
  <c r="O212" i="24"/>
  <c r="S212" i="24" s="1"/>
  <c r="P212" i="24"/>
  <c r="Q212" i="24"/>
  <c r="O213" i="24"/>
  <c r="R213" i="24" s="1"/>
  <c r="P213" i="24"/>
  <c r="Q213" i="24"/>
  <c r="S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R244" i="24"/>
  <c r="O245" i="24"/>
  <c r="Q245" i="24" s="1"/>
  <c r="P245" i="24"/>
  <c r="R245" i="24"/>
  <c r="S245" i="24"/>
  <c r="O246" i="24"/>
  <c r="R246" i="24" s="1"/>
  <c r="P246" i="24"/>
  <c r="O247" i="24"/>
  <c r="P247" i="24"/>
  <c r="Q247" i="24"/>
  <c r="R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R268" i="24"/>
  <c r="O269" i="24"/>
  <c r="Q269" i="24" s="1"/>
  <c r="P269" i="24"/>
  <c r="R269" i="24"/>
  <c r="S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R285" i="24"/>
  <c r="S285" i="24"/>
  <c r="O286" i="24"/>
  <c r="R286" i="24" s="1"/>
  <c r="P286" i="24"/>
  <c r="O287" i="24"/>
  <c r="Q287" i="24" s="1"/>
  <c r="P287" i="24"/>
  <c r="O288" i="24"/>
  <c r="Q288" i="24" s="1"/>
  <c r="P288" i="24"/>
  <c r="S288" i="24"/>
  <c r="O289" i="24"/>
  <c r="P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Q303" i="24"/>
  <c r="R303" i="24"/>
  <c r="O304" i="24"/>
  <c r="Q304" i="24" s="1"/>
  <c r="P304" i="24"/>
  <c r="O305" i="24"/>
  <c r="R305" i="24" s="1"/>
  <c r="P305" i="24"/>
  <c r="O306" i="24"/>
  <c r="P306" i="24"/>
  <c r="Q306" i="24"/>
  <c r="R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Q14" i="25"/>
  <c r="R14" i="25"/>
  <c r="S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S20" i="25"/>
  <c r="O21" i="25"/>
  <c r="P21" i="25"/>
  <c r="Q21" i="25"/>
  <c r="O22" i="25"/>
  <c r="P22" i="25"/>
  <c r="Q22" i="25"/>
  <c r="R22" i="25"/>
  <c r="S22" i="25"/>
  <c r="T22" i="25"/>
  <c r="O23" i="25"/>
  <c r="P23" i="25"/>
  <c r="Q23" i="25"/>
  <c r="R23" i="25"/>
  <c r="S23" i="25"/>
  <c r="T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R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Q35" i="25"/>
  <c r="R35" i="25"/>
  <c r="S35" i="25"/>
  <c r="T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S41" i="25"/>
  <c r="O42" i="25"/>
  <c r="P42" i="25"/>
  <c r="S42" i="25" s="1"/>
  <c r="Q42" i="25"/>
  <c r="R42" i="25"/>
  <c r="O43" i="25"/>
  <c r="P43" i="25"/>
  <c r="Q43" i="25"/>
  <c r="R43" i="25"/>
  <c r="S43" i="25"/>
  <c r="T43" i="25"/>
  <c r="O44" i="25"/>
  <c r="P44" i="25"/>
  <c r="R44" i="25" s="1"/>
  <c r="Q44" i="25"/>
  <c r="O45" i="25"/>
  <c r="P45" i="25"/>
  <c r="T45" i="25" s="1"/>
  <c r="Q45" i="25"/>
  <c r="R45" i="25"/>
  <c r="O46" i="25"/>
  <c r="P46" i="25"/>
  <c r="Q46" i="25"/>
  <c r="R46" i="25"/>
  <c r="S46" i="25"/>
  <c r="T46" i="25"/>
  <c r="O47" i="25"/>
  <c r="P47" i="25"/>
  <c r="Q47" i="25"/>
  <c r="R47" i="25"/>
  <c r="S47" i="25"/>
  <c r="T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R57" i="25"/>
  <c r="S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T63" i="25"/>
  <c r="O64" i="25"/>
  <c r="P64" i="25"/>
  <c r="S64" i="25" s="1"/>
  <c r="Q64" i="25"/>
  <c r="O65" i="25"/>
  <c r="P65" i="25"/>
  <c r="T65" i="25" s="1"/>
  <c r="Q65" i="25"/>
  <c r="R65" i="25"/>
  <c r="S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Q72" i="25"/>
  <c r="S72" i="25"/>
  <c r="O73" i="25"/>
  <c r="P73" i="25"/>
  <c r="T73" i="25" s="1"/>
  <c r="Q73" i="25"/>
  <c r="O74" i="25"/>
  <c r="P74" i="25"/>
  <c r="R74" i="25" s="1"/>
  <c r="Q74" i="25"/>
  <c r="S74" i="25"/>
  <c r="T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Q83" i="25"/>
  <c r="R83" i="25"/>
  <c r="S83" i="25"/>
  <c r="T83" i="25"/>
  <c r="O84" i="25"/>
  <c r="P84" i="25"/>
  <c r="S84" i="25" s="1"/>
  <c r="Q84" i="25"/>
  <c r="O85" i="25"/>
  <c r="P85" i="25"/>
  <c r="T85" i="25" s="1"/>
  <c r="Q85" i="25"/>
  <c r="S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R93" i="25"/>
  <c r="S93" i="25"/>
  <c r="O94" i="25"/>
  <c r="P94" i="25"/>
  <c r="S94" i="25" s="1"/>
  <c r="Q94" i="25"/>
  <c r="R94" i="25"/>
  <c r="O95" i="25"/>
  <c r="P95" i="25"/>
  <c r="Q95" i="25"/>
  <c r="R95" i="25"/>
  <c r="S95" i="25"/>
  <c r="T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Q134" i="25"/>
  <c r="R134" i="25"/>
  <c r="S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R163" i="25" s="1"/>
  <c r="Q163" i="25"/>
  <c r="S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R183" i="25" s="1"/>
  <c r="Q183" i="25"/>
  <c r="S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R215" i="25" s="1"/>
  <c r="Q215" i="25"/>
  <c r="S215" i="25"/>
  <c r="O216" i="25"/>
  <c r="P216" i="25"/>
  <c r="Q216" i="25"/>
  <c r="O217" i="25"/>
  <c r="P217" i="25"/>
  <c r="T217" i="25" s="1"/>
  <c r="Q217" i="25"/>
  <c r="O218" i="25"/>
  <c r="P218" i="25"/>
  <c r="R218" i="25" s="1"/>
  <c r="Q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S229" i="25"/>
  <c r="O230" i="25"/>
  <c r="P230" i="25"/>
  <c r="R230" i="25" s="1"/>
  <c r="Q230" i="25"/>
  <c r="S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S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S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R285" i="25"/>
  <c r="S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218" i="23" l="1"/>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J111" i="23" s="1"/>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64" i="23" l="1"/>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<sst xmlns="http://schemas.openxmlformats.org/spreadsheetml/2006/main" count="3733" uniqueCount="1304">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</sst>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2">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5" tableBorder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cols>
    <col min="1" max="1" width="117.109375" style="84" customWidth="1"/>
    <col min="2" max="16384" width="9.109375" style="83"/>
  </cols>
  <sheetData>
    <row r="1" spans="1:1">
      <c r="A1" s="82" t="s">
        <v>496</v>
      </c>
    </row>
    <row r="2" spans="1:1">
      <c r="A2" s="84" t="s">
        <v>494</v>
      </c>
    </row>
    <row r="3" spans="1:1">
      <c r="A3" s="84" t="s">
        <v>495</v>
      </c>
    </row>
    <row r="4" spans="1:1">
      <c r="A4" s="84" t="s">
        <v>540</v>
      </c>
    </row>
    <row r="5" spans="1:1">
      <c r="A5" s="84" t="s">
        <v>561</v>
      </c>
    </row>
    <row r="6" spans="1:1">
      <c r="A6" s="84" t="s">
        <v>1056</v>
      </c>
    </row>
    <row r="7" spans="1:1" ht="14.25" customHeight="1">
      <c r="A7" s="84" t="s">
        <v>1057</v>
      </c>
    </row>
  </sheetData>
  <sheetProtection algorithmName="SHA-512" hashValue="uv74+2XremnvS8UX5CNY6IgHQsNFuY8GugCsJMrtQBNcUOdsf0onBKzAviY2Gq8t2eusl5Sil2oihN0PM5FN8Q==" saltValue="aqJ/YxFEqCWS8SV+IUBVl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669</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c r="A10" s="36">
        <v>1</v>
      </c>
      <c r="B10" s="7" t="s">
        <v>567</v>
      </c>
      <c r="C10" s="7" t="s">
        <v>553</v>
      </c>
      <c r="D10" s="58" t="s">
        <v>666</v>
      </c>
      <c r="E10" s="5" t="s">
        <v>554</v>
      </c>
      <c r="F10" s="189">
        <v>2021</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c r="A11" s="36">
        <v>2</v>
      </c>
      <c r="B11" s="7" t="s">
        <v>552</v>
      </c>
      <c r="C11" s="7" t="s">
        <v>553</v>
      </c>
      <c r="D11" s="58" t="s">
        <v>666</v>
      </c>
      <c r="E11" s="5" t="s">
        <v>554</v>
      </c>
      <c r="F11" s="189">
        <v>2021</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2021</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7CgYGWZKLtk/vQwfwfNnNYOuNRH0Tl6n/prlsa+Wa8hiXQK0WhzCb0KFXMxDf43Xv4UT3xAoKropayMSI1AgTQ==" saltValue="8oq/jgmaq6Jff8sxlH2a/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ht="36.75" customHeight="1">
      <c r="A5" s="454" t="s">
        <v>671</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672</v>
      </c>
      <c r="E10" s="5" t="s">
        <v>554</v>
      </c>
      <c r="F10" s="189">
        <v>2021</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2021</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2021</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wXjcNj44oGL6XTjHMLMD/KoiW69S71F1QN1J+u38xzWGIkJl0wOdJcBLoMs9S2Bz9Tq1xlmLtLfgvgbcALgZtQ==" saltValue="zCCYOtpmZaKObM0NhMXub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54" t="s">
        <v>679</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58" t="s">
        <v>666</v>
      </c>
      <c r="E10" s="5" t="s">
        <v>554</v>
      </c>
      <c r="F10" s="189">
        <v>2021</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2021</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2021</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5v34RHNGRXflMfSgZwEfzyMejn7q5M+ghMf705gQ75XA99sPN5AxkBlIQ7jIzCo0eGmnATAJkkaUEnl2qr72gg==" saltValue="lYEkM9yt3HWHuxtXXHniu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684</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2">
      <c r="A10" s="36">
        <v>1</v>
      </c>
      <c r="B10" s="7" t="s">
        <v>567</v>
      </c>
      <c r="C10" s="7" t="s">
        <v>553</v>
      </c>
      <c r="D10" s="7" t="s">
        <v>374</v>
      </c>
      <c r="E10" s="5" t="s">
        <v>554</v>
      </c>
      <c r="F10" s="189">
        <v>2021</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383</v>
      </c>
      <c r="E11" s="5" t="s">
        <v>554</v>
      </c>
      <c r="F11" s="189">
        <v>2021</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2">
      <c r="A12" s="36">
        <v>3</v>
      </c>
      <c r="B12" s="6" t="s">
        <v>566</v>
      </c>
      <c r="C12" s="7" t="s">
        <v>553</v>
      </c>
      <c r="D12" s="7" t="s">
        <v>377</v>
      </c>
      <c r="E12" s="5" t="s">
        <v>554</v>
      </c>
      <c r="F12" s="189">
        <v>2021</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vlGWXX6MafutFvygAt6tQLw/eHt3b5/Migq587bnARdq5GcspMziItn40YQn7oD9Z5HSLJk9+cRLIsmUXd5oGA==" saltValue="a9wA+tYK7brLLSIR049F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683</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391</v>
      </c>
      <c r="E10" s="5" t="s">
        <v>554</v>
      </c>
      <c r="F10" s="189">
        <v>2021</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c r="A11" s="36">
        <v>2</v>
      </c>
      <c r="B11" s="7" t="s">
        <v>552</v>
      </c>
      <c r="C11" s="7" t="s">
        <v>553</v>
      </c>
      <c r="D11" s="7" t="s">
        <v>393</v>
      </c>
      <c r="E11" s="5" t="s">
        <v>554</v>
      </c>
      <c r="F11" s="189">
        <v>2021</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46.8">
      <c r="A12" s="36">
        <v>3</v>
      </c>
      <c r="B12" s="6" t="s">
        <v>566</v>
      </c>
      <c r="C12" s="7" t="s">
        <v>553</v>
      </c>
      <c r="D12" s="7" t="s">
        <v>392</v>
      </c>
      <c r="E12" s="5" t="s">
        <v>554</v>
      </c>
      <c r="F12" s="189">
        <v>2021</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46yujq9j2/otft++EOQNBNxcrV0iDLMvRE/HcuTS6yj7wLxCpVqUXc2MPu57sXKiVdMIH0UkXyXTiZD8mKmNw==" saltValue="DM+d1gUa7uy1iLjHneL1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682</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c r="A10" s="36">
        <v>1</v>
      </c>
      <c r="B10" s="7" t="s">
        <v>567</v>
      </c>
      <c r="C10" s="7" t="s">
        <v>553</v>
      </c>
      <c r="D10" s="58" t="s">
        <v>666</v>
      </c>
      <c r="E10" s="5" t="s">
        <v>554</v>
      </c>
      <c r="F10" s="189">
        <v>2021</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c r="A11" s="36">
        <v>2</v>
      </c>
      <c r="B11" s="7" t="s">
        <v>552</v>
      </c>
      <c r="C11" s="7" t="s">
        <v>553</v>
      </c>
      <c r="D11" s="58" t="s">
        <v>666</v>
      </c>
      <c r="E11" s="5" t="s">
        <v>554</v>
      </c>
      <c r="F11" s="189">
        <v>2021</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t="s">
        <v>566</v>
      </c>
      <c r="C12" s="7" t="s">
        <v>553</v>
      </c>
      <c r="D12" s="58" t="s">
        <v>666</v>
      </c>
      <c r="E12" s="5" t="s">
        <v>554</v>
      </c>
      <c r="F12" s="189">
        <v>2021</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v+doRX0nDrl0n0FoUFhPNr1GPin4ykDGHii7ZDFhW1HI3tYHPKeznmNd65pz/y2HBCx5PaJ0WccqEs5CWZNwTw==" saltValue="o3CkoG8iji1h0m91vIH+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ht="36.75" customHeight="1">
      <c r="A5" s="454" t="s">
        <v>681</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7" t="s">
        <v>672</v>
      </c>
      <c r="E10" s="5" t="s">
        <v>554</v>
      </c>
      <c r="F10" s="189">
        <v>2021</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2021</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2021</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gazQ2s8j8QG5EbM+IHvYfZWD0xp5jXN8VxFK5qKKWcyP214RYlRl4xbQTrtK1YDEVOzAS2E8Thu020roqhErQ==" saltValue="8QM297DHTpdcvf1fhLRq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54687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54" t="s">
        <v>680</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c r="A10" s="36">
        <v>1</v>
      </c>
      <c r="B10" s="7" t="s">
        <v>567</v>
      </c>
      <c r="C10" s="7" t="s">
        <v>553</v>
      </c>
      <c r="D10" s="58" t="s">
        <v>666</v>
      </c>
      <c r="E10" s="5" t="s">
        <v>554</v>
      </c>
      <c r="F10" s="189">
        <v>2021</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2021</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2021</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7zKOGqk4bhkWxKq/j8cH2vUyEVwJtNrpMlACKGIF4dyyPw+C/Zer+TQ0HXX4tT42Q2II6zaDhwio+L2mXqlzig==" saltValue="yp3oDFmeAZJhxw0PbLxL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787</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788</v>
      </c>
      <c r="E10" s="5" t="s">
        <v>554</v>
      </c>
      <c r="F10" s="189">
        <v>2021</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788</v>
      </c>
      <c r="E11" s="5" t="s">
        <v>554</v>
      </c>
      <c r="F11" s="189">
        <v>2021</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7" t="s">
        <v>788</v>
      </c>
      <c r="E12" s="5" t="s">
        <v>554</v>
      </c>
      <c r="F12" s="189">
        <v>2021</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3vrCShFml/lcha4MohYGvTYeywALdvt9d7DzRxZhLlX311viC/nZWlI+wm1HYw8/DQATV1QE6pfQ2CIzl58EFg==" saltValue="0A8710v1sPNzM6Hx+3gP4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826</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16</v>
      </c>
      <c r="E10" s="5" t="s">
        <v>554</v>
      </c>
      <c r="F10" s="189">
        <v>2021</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16</v>
      </c>
      <c r="E11" s="5" t="s">
        <v>554</v>
      </c>
      <c r="F11" s="189">
        <v>2021</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t="s">
        <v>566</v>
      </c>
      <c r="C12" s="7" t="s">
        <v>553</v>
      </c>
      <c r="D12" s="7" t="s">
        <v>16</v>
      </c>
      <c r="E12" s="5" t="s">
        <v>554</v>
      </c>
      <c r="F12" s="189">
        <v>2021</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b+l7nXhx/XWmQzBqN/6wlUJ/C9gXdT+Sy3TeI+KoELYKUa8UUbxI5eaXRgvHxXqiHRZkmBeZUbWeb/wOSTmBrg==" saltValue="uY+BlU+TYEYRjLkfdPqH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tabSelected="1" workbookViewId="0">
      <selection activeCell="A3" sqref="A3:B3"/>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420" t="s">
        <v>483</v>
      </c>
    </row>
    <row r="2" spans="1:4" s="38" customFormat="1" ht="15.6">
      <c r="A2" s="37"/>
    </row>
    <row r="3" spans="1:4" s="38" customFormat="1" ht="18.600000000000001" thickBot="1">
      <c r="A3" s="423" t="str">
        <f>"Concurs de gradații de merit " &amp; an_final+1</f>
        <v>Concurs de gradații de merit 2025</v>
      </c>
      <c r="B3" s="423"/>
    </row>
    <row r="4" spans="1:4" s="38" customFormat="1">
      <c r="A4" s="424" t="str">
        <f>"Perioada de evaluare: "&amp; an_initial&amp; " ‒ " &amp; an_final</f>
        <v>Perioada de evaluare: 2020 ‒ 2024</v>
      </c>
      <c r="B4" s="424"/>
    </row>
    <row r="5" spans="1:4" ht="15" thickBot="1">
      <c r="D5" s="41" t="s">
        <v>487</v>
      </c>
    </row>
    <row r="6" spans="1:4" ht="15.6">
      <c r="A6" s="42" t="s">
        <v>484</v>
      </c>
      <c r="B6" s="137" t="s">
        <v>498</v>
      </c>
      <c r="D6" s="43" t="s">
        <v>493</v>
      </c>
    </row>
    <row r="7" spans="1:4" ht="15.6">
      <c r="A7" s="42" t="s">
        <v>485</v>
      </c>
      <c r="B7" s="137" t="s">
        <v>566</v>
      </c>
      <c r="D7" s="43" t="s">
        <v>559</v>
      </c>
    </row>
    <row r="8" spans="1:4" ht="15.6">
      <c r="A8" s="42" t="s">
        <v>486</v>
      </c>
      <c r="B8" s="137" t="s">
        <v>492</v>
      </c>
      <c r="D8" s="43" t="s">
        <v>565</v>
      </c>
    </row>
    <row r="9" spans="1:4" ht="15.6">
      <c r="A9" s="42" t="s">
        <v>1297</v>
      </c>
      <c r="B9" s="137" t="s">
        <v>524</v>
      </c>
      <c r="D9" s="43" t="s">
        <v>565</v>
      </c>
    </row>
    <row r="10" spans="1:4" ht="15.6">
      <c r="A10" s="42" t="s">
        <v>1298</v>
      </c>
      <c r="B10" s="137" t="s">
        <v>1300</v>
      </c>
      <c r="D10" s="43" t="s">
        <v>1299</v>
      </c>
    </row>
    <row r="11" spans="1:4" ht="15.6">
      <c r="A11" s="42" t="s">
        <v>1301</v>
      </c>
      <c r="B11" s="137" t="s">
        <v>504</v>
      </c>
      <c r="D11" s="43" t="s">
        <v>565</v>
      </c>
    </row>
    <row r="12" spans="1:4">
      <c r="A12" s="40" t="s">
        <v>1302</v>
      </c>
      <c r="B12" s="137" t="s">
        <v>1303</v>
      </c>
      <c r="D12" s="43" t="s">
        <v>1299</v>
      </c>
    </row>
  </sheetData>
  <sheetProtection algorithmName="SHA-512" hashValue="dyQM0K7yZ6vpHXf5sqKtCIuqmWlMYn/iReps4kUDxGYGATT1Zk2eDsLs5EOyKpNmvh3D3CvwiPsc7I3BMJeKkA==" saltValue="t2RE4HLhJrmY0y++WNOawQ=="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heetViews>
  <sheetFormatPr defaultColWidth="9.109375" defaultRowHeight="15.6"/>
  <cols>
    <col min="1" max="1" width="5.6640625" style="53" customWidth="1"/>
    <col min="2" max="3" width="35.6640625" style="57" customWidth="1"/>
    <col min="4" max="4" width="22" style="57" customWidth="1"/>
    <col min="5" max="5" width="21.554687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09375" style="63" hidden="1" customWidth="1"/>
    <col min="15" max="15" width="9.109375" style="57" hidden="1" customWidth="1"/>
    <col min="16" max="29" width="9.109375" style="57" customWidth="1"/>
    <col min="30" max="16384" width="9.10937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Electronică și Telecomunicații</v>
      </c>
      <c r="E2" s="54"/>
      <c r="F2" s="54"/>
      <c r="H2" s="55"/>
      <c r="I2" s="56"/>
      <c r="K2" s="55"/>
    </row>
    <row r="3" spans="1:15" s="53" customFormat="1">
      <c r="A3" s="304" t="str">
        <f>IF(ISBLANK(departament),"","Departamentul " &amp; departament)</f>
        <v>Departamentul Electronică Aplicată</v>
      </c>
      <c r="E3" s="54"/>
      <c r="F3" s="54"/>
      <c r="H3" s="55"/>
      <c r="I3" s="56"/>
      <c r="K3" s="55"/>
    </row>
    <row r="4" spans="1:15">
      <c r="A4" s="448" t="s">
        <v>802</v>
      </c>
      <c r="B4" s="448"/>
      <c r="C4" s="448"/>
      <c r="D4" s="448"/>
      <c r="E4" s="448"/>
      <c r="F4" s="448"/>
      <c r="G4" s="448"/>
      <c r="H4" s="448"/>
      <c r="I4" s="448"/>
      <c r="J4" s="448"/>
      <c r="K4" s="196"/>
      <c r="L4" s="196"/>
      <c r="M4" s="196"/>
    </row>
    <row r="5" spans="1:15">
      <c r="A5" s="448" t="s">
        <v>789</v>
      </c>
      <c r="B5" s="448"/>
      <c r="C5" s="448"/>
      <c r="D5" s="448"/>
      <c r="E5" s="448"/>
      <c r="F5" s="448"/>
      <c r="G5" s="448"/>
      <c r="H5" s="448"/>
      <c r="I5" s="448"/>
      <c r="J5" s="448"/>
      <c r="K5" s="196"/>
      <c r="L5" s="196"/>
      <c r="M5" s="196"/>
    </row>
    <row r="6" spans="1:15">
      <c r="I6" s="305" t="str">
        <f>CONCATENATE(functie," ",nume_candidat)</f>
        <v>Asistent Popescu Ion</v>
      </c>
      <c r="J6" s="305" t="str">
        <f>CONCATENATE(functie," ",nume_candidat)</f>
        <v>Asistent Popescu Ion</v>
      </c>
    </row>
    <row r="7" spans="1:15" ht="19.5" customHeight="1">
      <c r="A7" s="445" t="s">
        <v>338</v>
      </c>
      <c r="B7" s="445" t="s">
        <v>0</v>
      </c>
      <c r="C7" s="445" t="s">
        <v>20</v>
      </c>
      <c r="D7" s="445" t="s">
        <v>21</v>
      </c>
      <c r="E7" s="446" t="s">
        <v>336</v>
      </c>
      <c r="F7" s="451" t="s">
        <v>22</v>
      </c>
      <c r="G7" s="445" t="s">
        <v>18</v>
      </c>
      <c r="H7" s="446" t="s">
        <v>546</v>
      </c>
      <c r="I7" s="445" t="s">
        <v>544</v>
      </c>
      <c r="J7" s="445"/>
      <c r="K7" s="445" t="s">
        <v>4</v>
      </c>
      <c r="L7" s="445"/>
      <c r="M7" s="446" t="s">
        <v>19</v>
      </c>
      <c r="N7" s="452" t="s">
        <v>541</v>
      </c>
      <c r="O7" s="455" t="s">
        <v>551</v>
      </c>
    </row>
    <row r="8" spans="1:15"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447"/>
      <c r="N8" s="452"/>
      <c r="O8" s="455"/>
    </row>
    <row r="9" spans="1:1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c r="A10" s="125">
        <v>1</v>
      </c>
      <c r="B10" s="8" t="s">
        <v>567</v>
      </c>
      <c r="C10" s="8" t="s">
        <v>553</v>
      </c>
      <c r="D10" s="129" t="s">
        <v>560</v>
      </c>
      <c r="E10" s="8" t="s">
        <v>560</v>
      </c>
      <c r="F10" s="188">
        <v>2021</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c r="A11" s="125">
        <v>2</v>
      </c>
      <c r="B11" s="8" t="s">
        <v>552</v>
      </c>
      <c r="C11" s="8" t="s">
        <v>553</v>
      </c>
      <c r="D11" s="8" t="s">
        <v>560</v>
      </c>
      <c r="E11" s="8" t="s">
        <v>560</v>
      </c>
      <c r="F11" s="188">
        <v>2021</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t="s">
        <v>566</v>
      </c>
      <c r="C12" s="8" t="s">
        <v>553</v>
      </c>
      <c r="D12" s="6" t="s">
        <v>560</v>
      </c>
      <c r="E12" s="6" t="s">
        <v>560</v>
      </c>
      <c r="F12" s="188">
        <v>2021</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WnLFCtnWynE9UeUWU9kofvhRym+I2Fhc/lf4kLWywASybnFHInoOzzwlw+c7Q5qKBukdepRNvu//5jEpxsVUhA==" saltValue="QJGh8q/Vs5LjwLDeYVo2V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M261"/>
  <sheetViews>
    <sheetView zoomScaleNormal="100" workbookViewId="0">
      <selection activeCell="B15" sqref="B15"/>
    </sheetView>
  </sheetViews>
  <sheetFormatPr defaultColWidth="9.109375" defaultRowHeight="15.6"/>
  <cols>
    <col min="1" max="1" width="5.6640625" style="53" customWidth="1"/>
    <col min="2" max="3" width="35.6640625" style="57" customWidth="1"/>
    <col min="4" max="4" width="4.44140625" style="57" customWidth="1"/>
    <col min="5" max="5" width="4.33203125" style="57" customWidth="1"/>
    <col min="6" max="6" width="3.88671875" style="57" customWidth="1"/>
    <col min="7" max="7" width="49.109375" style="57" customWidth="1"/>
    <col min="8" max="8" width="10.6640625" style="62" customWidth="1"/>
    <col min="9" max="9" width="17.6640625" style="57" customWidth="1"/>
    <col min="10" max="10" width="17.6640625" style="57" hidden="1" customWidth="1"/>
    <col min="11" max="11" width="10.6640625" style="57" hidden="1" customWidth="1"/>
    <col min="12" max="12" width="9.109375" style="63" hidden="1" customWidth="1"/>
    <col min="13" max="13" width="9.109375" style="57" hidden="1" customWidth="1"/>
    <col min="14" max="22" width="9.109375" style="57" customWidth="1"/>
    <col min="23" max="16384" width="9.10937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Electronică și Telecomunicații</v>
      </c>
      <c r="H2" s="54"/>
      <c r="I2" s="56"/>
      <c r="J2" s="46"/>
      <c r="K2" s="55"/>
      <c r="L2" s="46"/>
      <c r="M2" s="46"/>
    </row>
    <row r="3" spans="1:13" s="53" customFormat="1">
      <c r="A3" s="304" t="str">
        <f>IF(ISBLANK(departament),"","Departamentul " &amp; departament)</f>
        <v>Departamentul Electronică Aplicată</v>
      </c>
      <c r="H3" s="54"/>
      <c r="I3" s="56"/>
      <c r="J3" s="46"/>
      <c r="K3" s="55"/>
      <c r="L3" s="46"/>
      <c r="M3" s="46"/>
    </row>
    <row r="4" spans="1:13" s="49" customFormat="1">
      <c r="A4" s="462" t="s">
        <v>802</v>
      </c>
      <c r="B4" s="462"/>
      <c r="C4" s="462"/>
      <c r="D4" s="462"/>
      <c r="E4" s="462"/>
      <c r="F4" s="462"/>
      <c r="G4" s="462"/>
      <c r="H4" s="462"/>
      <c r="I4" s="462"/>
      <c r="J4" s="301"/>
      <c r="K4" s="47"/>
      <c r="L4" s="48"/>
    </row>
    <row r="5" spans="1:13" s="49" customFormat="1">
      <c r="A5" s="462" t="s">
        <v>827</v>
      </c>
      <c r="B5" s="462"/>
      <c r="C5" s="462"/>
      <c r="D5" s="462"/>
      <c r="E5" s="462"/>
      <c r="F5" s="462"/>
      <c r="G5" s="462"/>
      <c r="H5" s="462"/>
      <c r="I5" s="462"/>
      <c r="J5" s="301"/>
      <c r="K5" s="47"/>
      <c r="L5" s="48"/>
    </row>
    <row r="6" spans="1:13" s="49" customFormat="1" ht="13.5" customHeight="1">
      <c r="A6" s="46"/>
      <c r="I6" s="305" t="str">
        <f>CONCATENATE(functie," ",nume_candidat)</f>
        <v>Asistent Popescu Ion</v>
      </c>
      <c r="J6" s="305" t="str">
        <f>CONCATENATE(functie," ",nume_candidat)</f>
        <v>Asistent Popescu Ion</v>
      </c>
      <c r="L6" s="48"/>
    </row>
    <row r="7" spans="1:13" ht="18.75" customHeight="1">
      <c r="A7" s="459" t="s">
        <v>338</v>
      </c>
      <c r="B7" s="446" t="s">
        <v>795</v>
      </c>
      <c r="C7" s="446" t="s">
        <v>790</v>
      </c>
      <c r="D7" s="141" t="s">
        <v>819</v>
      </c>
      <c r="E7" s="125"/>
      <c r="F7" s="125"/>
      <c r="G7" s="125"/>
      <c r="H7" s="456" t="s">
        <v>2</v>
      </c>
      <c r="I7" s="459" t="s">
        <v>544</v>
      </c>
      <c r="J7" s="456" t="s">
        <v>1166</v>
      </c>
      <c r="K7" s="459" t="s">
        <v>4</v>
      </c>
      <c r="L7" s="464" t="s">
        <v>541</v>
      </c>
      <c r="M7" s="453" t="s">
        <v>551</v>
      </c>
    </row>
    <row r="8" spans="1:13" ht="18.75" customHeight="1">
      <c r="A8" s="460"/>
      <c r="B8" s="463"/>
      <c r="C8" s="463"/>
      <c r="D8" s="125"/>
      <c r="E8" s="141" t="s">
        <v>793</v>
      </c>
      <c r="F8" s="125"/>
      <c r="G8" s="125"/>
      <c r="H8" s="457"/>
      <c r="I8" s="460"/>
      <c r="J8" s="457"/>
      <c r="K8" s="460"/>
      <c r="L8" s="465"/>
      <c r="M8" s="453"/>
    </row>
    <row r="9" spans="1:13" ht="18.75" customHeight="1">
      <c r="A9" s="460"/>
      <c r="B9" s="463"/>
      <c r="C9" s="463"/>
      <c r="D9" s="141"/>
      <c r="E9" s="141"/>
      <c r="F9" s="141" t="s">
        <v>791</v>
      </c>
      <c r="G9" s="125"/>
      <c r="H9" s="457"/>
      <c r="I9" s="461"/>
      <c r="J9" s="457"/>
      <c r="K9" s="461"/>
      <c r="L9" s="465"/>
      <c r="M9" s="453"/>
    </row>
    <row r="10" spans="1:13" ht="18.75" customHeight="1">
      <c r="A10" s="461"/>
      <c r="B10" s="447"/>
      <c r="C10" s="447"/>
      <c r="D10" s="125"/>
      <c r="F10" s="141"/>
      <c r="G10" s="141" t="s">
        <v>792</v>
      </c>
      <c r="H10" s="458"/>
      <c r="I10" s="306" t="str">
        <f>CONCATENATE("ultimii ",durata_evaluare," ani")</f>
        <v>ultimii 5 ani</v>
      </c>
      <c r="J10" s="458"/>
      <c r="K10" s="306" t="str">
        <f>CONCATENATE("ultimii                                  ",durata_evaluare," ani")</f>
        <v>ultimii                                  5 ani</v>
      </c>
      <c r="L10" s="466"/>
      <c r="M10" s="453"/>
    </row>
    <row r="11" spans="1:13">
      <c r="A11" s="50"/>
      <c r="B11" s="58"/>
      <c r="C11" s="58"/>
      <c r="D11" s="58"/>
      <c r="E11" s="58"/>
      <c r="F11" s="58"/>
      <c r="G11" s="58"/>
      <c r="H11" s="29"/>
      <c r="I11" s="130">
        <f>SUMIF(I12:I1012,"&gt;0")</f>
        <v>450</v>
      </c>
      <c r="J11" s="360"/>
      <c r="K11" s="4">
        <f t="shared" ref="K11" si="0">SUMIF(K12:K110,"&gt;0")</f>
        <v>2</v>
      </c>
      <c r="L11" s="12"/>
      <c r="M11" s="44"/>
    </row>
    <row r="12" spans="1:13">
      <c r="A12" s="36">
        <v>1</v>
      </c>
      <c r="B12" s="7" t="s">
        <v>567</v>
      </c>
      <c r="C12" s="7" t="s">
        <v>553</v>
      </c>
      <c r="D12" s="7" t="s">
        <v>317</v>
      </c>
      <c r="E12" s="7"/>
      <c r="F12" s="7"/>
      <c r="G12" s="7"/>
      <c r="H12" s="189">
        <v>2022</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c r="A13" s="36">
        <v>2</v>
      </c>
      <c r="B13" s="7" t="s">
        <v>552</v>
      </c>
      <c r="C13" s="7" t="s">
        <v>553</v>
      </c>
      <c r="D13" s="7"/>
      <c r="E13" s="7" t="s">
        <v>317</v>
      </c>
      <c r="F13" s="7"/>
      <c r="G13" s="7"/>
      <c r="H13" s="189">
        <v>2022</v>
      </c>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c r="A14" s="36">
        <v>3</v>
      </c>
      <c r="B14" s="6" t="s">
        <v>566</v>
      </c>
      <c r="C14" s="7" t="s">
        <v>553</v>
      </c>
      <c r="D14" s="7"/>
      <c r="E14" s="7"/>
      <c r="F14" s="7" t="s">
        <v>317</v>
      </c>
      <c r="G14" s="7" t="s">
        <v>317</v>
      </c>
      <c r="H14" s="189">
        <v>2022</v>
      </c>
      <c r="I14" s="15">
        <f t="shared" si="5"/>
        <v>350</v>
      </c>
      <c r="J14" s="36"/>
      <c r="K14" s="51">
        <f t="shared" si="2"/>
        <v>1</v>
      </c>
      <c r="L14" s="307" t="b">
        <f t="shared" si="3"/>
        <v>1</v>
      </c>
      <c r="M14" s="308">
        <f t="shared" si="6"/>
        <v>1</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MsrnNv7N6FxF4JxuLgv5EnyJlORqtIOUBP96GZt5k1EwXu2kYXAZQ9QQP8/Ww3Pcn4VwH4BMCJb15+ILyEcOZg==" saltValue="LiixpztBL/LOlgh7mLqsx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I261"/>
  <sheetViews>
    <sheetView topLeftCell="A7" zoomScaleNormal="100" workbookViewId="0">
      <selection activeCell="E15" sqref="E15"/>
    </sheetView>
  </sheetViews>
  <sheetFormatPr defaultColWidth="9.109375" defaultRowHeight="15.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8" width="9.109375" style="57" customWidth="1"/>
    <col min="19" max="16384" width="9.10937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Electronică și Telecomunicații</v>
      </c>
      <c r="D2" s="54"/>
      <c r="E2" s="56"/>
      <c r="F2" s="46"/>
      <c r="G2" s="55"/>
    </row>
    <row r="3" spans="1:9" s="53" customFormat="1">
      <c r="A3" s="304" t="str">
        <f>IF(ISBLANK(departament),"","Departamentul " &amp; departament)</f>
        <v>Departamentul Electronică Aplicată</v>
      </c>
      <c r="D3" s="54"/>
      <c r="E3" s="56"/>
      <c r="F3" s="46"/>
      <c r="G3" s="55"/>
    </row>
    <row r="4" spans="1:9">
      <c r="A4" s="448" t="s">
        <v>802</v>
      </c>
      <c r="B4" s="448"/>
      <c r="C4" s="448"/>
      <c r="D4" s="448"/>
      <c r="E4" s="448"/>
      <c r="F4" s="301"/>
      <c r="G4" s="196"/>
    </row>
    <row r="5" spans="1:9">
      <c r="A5" s="448" t="s">
        <v>794</v>
      </c>
      <c r="B5" s="448"/>
      <c r="C5" s="448"/>
      <c r="D5" s="448"/>
      <c r="E5" s="448"/>
      <c r="F5" s="301"/>
      <c r="G5" s="196"/>
    </row>
    <row r="6" spans="1:9" ht="13.5" customHeight="1">
      <c r="D6" s="57"/>
      <c r="E6" s="305"/>
      <c r="F6" s="305" t="str">
        <f>CONCATENATE(functie," ",nume_candidat)</f>
        <v>Asistent Popescu Ion</v>
      </c>
    </row>
    <row r="7" spans="1:9" ht="18.75" customHeight="1">
      <c r="A7" s="446" t="s">
        <v>338</v>
      </c>
      <c r="B7" s="446" t="s">
        <v>454</v>
      </c>
      <c r="C7" s="446" t="s">
        <v>796</v>
      </c>
      <c r="D7" s="456" t="s">
        <v>2</v>
      </c>
      <c r="E7" s="446" t="s">
        <v>544</v>
      </c>
      <c r="F7" s="456" t="s">
        <v>1166</v>
      </c>
      <c r="G7" s="446" t="s">
        <v>4</v>
      </c>
      <c r="H7" s="467" t="s">
        <v>541</v>
      </c>
      <c r="I7" s="453" t="s">
        <v>551</v>
      </c>
    </row>
    <row r="8" spans="1:9" ht="18.75" customHeight="1">
      <c r="A8" s="463"/>
      <c r="B8" s="463"/>
      <c r="C8" s="463"/>
      <c r="D8" s="457"/>
      <c r="E8" s="463"/>
      <c r="F8" s="457"/>
      <c r="G8" s="463"/>
      <c r="H8" s="468"/>
      <c r="I8" s="453"/>
    </row>
    <row r="9" spans="1:9" ht="18.75" customHeight="1">
      <c r="A9" s="463"/>
      <c r="B9" s="463"/>
      <c r="C9" s="463"/>
      <c r="D9" s="457"/>
      <c r="E9" s="447"/>
      <c r="F9" s="457"/>
      <c r="G9" s="447"/>
      <c r="H9" s="468"/>
      <c r="I9" s="453"/>
    </row>
    <row r="10" spans="1:9" ht="18.75" customHeight="1">
      <c r="A10" s="447"/>
      <c r="B10" s="447"/>
      <c r="C10" s="447"/>
      <c r="D10" s="458"/>
      <c r="E10" s="306" t="str">
        <f>CONCATENATE("ultimii ",durata_evaluare," ani")</f>
        <v>ultimii 5 ani</v>
      </c>
      <c r="F10" s="458"/>
      <c r="G10" s="306" t="str">
        <f>CONCATENATE("ultimii                                  ",durata_evaluare," ani")</f>
        <v>ultimii                                  5 ani</v>
      </c>
      <c r="H10" s="469"/>
      <c r="I10" s="453"/>
    </row>
    <row r="11" spans="1:9">
      <c r="A11" s="79"/>
      <c r="B11" s="58"/>
      <c r="C11" s="58"/>
      <c r="D11" s="29"/>
      <c r="E11" s="130">
        <f>SUMIF(E12:E1012,"&gt;0")</f>
        <v>50</v>
      </c>
      <c r="F11" s="360"/>
      <c r="G11" s="4">
        <f t="shared" ref="G11" si="0">SUMIF(G12:G110,"&gt;0")</f>
        <v>5</v>
      </c>
      <c r="H11" s="261"/>
    </row>
    <row r="12" spans="1:9">
      <c r="A12" s="36">
        <v>1</v>
      </c>
      <c r="B12" s="7" t="s">
        <v>797</v>
      </c>
      <c r="C12" s="7" t="s">
        <v>798</v>
      </c>
      <c r="D12" s="189">
        <v>2021</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c r="A13" s="36">
        <v>2</v>
      </c>
      <c r="B13" s="7" t="s">
        <v>797</v>
      </c>
      <c r="C13" s="7" t="s">
        <v>798</v>
      </c>
      <c r="D13" s="189">
        <v>2021</v>
      </c>
      <c r="E13" s="15">
        <f t="shared" si="1"/>
        <v>10</v>
      </c>
      <c r="F13" s="36"/>
      <c r="G13" s="51">
        <f t="shared" si="2"/>
        <v>1</v>
      </c>
      <c r="H13" s="307" t="b">
        <f t="shared" si="3"/>
        <v>0</v>
      </c>
      <c r="I13" s="308">
        <f t="shared" ref="I13:I76" si="5">LEN(B13)-LEN(SUBSTITUTE(B13,",",""))+1</f>
        <v>1</v>
      </c>
    </row>
    <row r="14" spans="1:9">
      <c r="A14" s="36">
        <v>3</v>
      </c>
      <c r="B14" s="7" t="s">
        <v>797</v>
      </c>
      <c r="C14" s="7" t="s">
        <v>798</v>
      </c>
      <c r="D14" s="189">
        <v>2021</v>
      </c>
      <c r="E14" s="15">
        <f t="shared" si="1"/>
        <v>10</v>
      </c>
      <c r="F14" s="36"/>
      <c r="G14" s="51">
        <f t="shared" si="2"/>
        <v>1</v>
      </c>
      <c r="H14" s="307" t="b">
        <f t="shared" si="3"/>
        <v>0</v>
      </c>
      <c r="I14" s="308">
        <f t="shared" si="5"/>
        <v>1</v>
      </c>
    </row>
    <row r="15" spans="1:9">
      <c r="A15" s="36">
        <v>4</v>
      </c>
      <c r="B15" s="7" t="s">
        <v>797</v>
      </c>
      <c r="C15" s="7" t="s">
        <v>798</v>
      </c>
      <c r="D15" s="189">
        <v>2021</v>
      </c>
      <c r="E15" s="15">
        <f t="shared" si="1"/>
        <v>10</v>
      </c>
      <c r="F15" s="36"/>
      <c r="G15" s="51">
        <f t="shared" si="2"/>
        <v>1</v>
      </c>
      <c r="H15" s="307" t="b">
        <f t="shared" si="3"/>
        <v>0</v>
      </c>
      <c r="I15" s="308">
        <f t="shared" si="5"/>
        <v>1</v>
      </c>
    </row>
    <row r="16" spans="1:9">
      <c r="A16" s="36">
        <v>5</v>
      </c>
      <c r="B16" s="7" t="s">
        <v>797</v>
      </c>
      <c r="C16" s="7" t="s">
        <v>798</v>
      </c>
      <c r="D16" s="189">
        <v>2021</v>
      </c>
      <c r="E16" s="15">
        <f t="shared" si="1"/>
        <v>10</v>
      </c>
      <c r="F16" s="36"/>
      <c r="G16" s="51">
        <f t="shared" si="2"/>
        <v>1</v>
      </c>
      <c r="H16" s="307" t="b">
        <f t="shared" si="3"/>
        <v>0</v>
      </c>
      <c r="I16" s="308">
        <f t="shared" si="5"/>
        <v>1</v>
      </c>
    </row>
    <row r="17" spans="1:9">
      <c r="A17" s="36">
        <v>6</v>
      </c>
      <c r="B17" s="7"/>
      <c r="C17" s="7"/>
      <c r="D17" s="189"/>
      <c r="E17" s="15" t="str">
        <f t="shared" si="1"/>
        <v/>
      </c>
      <c r="F17" s="36"/>
      <c r="G17" s="51" t="str">
        <f t="shared" si="2"/>
        <v/>
      </c>
      <c r="H17" s="307" t="b">
        <f t="shared" si="3"/>
        <v>0</v>
      </c>
      <c r="I17" s="308">
        <f t="shared" si="5"/>
        <v>1</v>
      </c>
    </row>
    <row r="18" spans="1:9">
      <c r="A18" s="36">
        <v>7</v>
      </c>
      <c r="B18" s="7"/>
      <c r="C18" s="7"/>
      <c r="D18" s="189"/>
      <c r="E18" s="15" t="str">
        <f t="shared" si="1"/>
        <v/>
      </c>
      <c r="F18" s="36"/>
      <c r="G18" s="51" t="str">
        <f t="shared" si="2"/>
        <v/>
      </c>
      <c r="H18" s="307" t="b">
        <f t="shared" si="3"/>
        <v>0</v>
      </c>
      <c r="I18" s="308">
        <f t="shared" si="5"/>
        <v>1</v>
      </c>
    </row>
    <row r="19" spans="1:9">
      <c r="A19" s="36">
        <v>8</v>
      </c>
      <c r="B19" s="7"/>
      <c r="C19" s="7"/>
      <c r="D19" s="189"/>
      <c r="E19" s="15" t="str">
        <f t="shared" si="1"/>
        <v/>
      </c>
      <c r="F19" s="36"/>
      <c r="G19" s="51" t="str">
        <f t="shared" si="2"/>
        <v/>
      </c>
      <c r="H19" s="307" t="b">
        <f t="shared" si="3"/>
        <v>0</v>
      </c>
      <c r="I19" s="308">
        <f t="shared" si="5"/>
        <v>1</v>
      </c>
    </row>
    <row r="20" spans="1:9">
      <c r="A20" s="36">
        <v>9</v>
      </c>
      <c r="B20" s="7"/>
      <c r="C20" s="7"/>
      <c r="D20" s="189"/>
      <c r="E20" s="15" t="str">
        <f t="shared" si="1"/>
        <v/>
      </c>
      <c r="F20" s="36"/>
      <c r="G20" s="51" t="str">
        <f t="shared" si="2"/>
        <v/>
      </c>
      <c r="H20" s="307" t="b">
        <f t="shared" si="3"/>
        <v>0</v>
      </c>
      <c r="I20" s="308">
        <f t="shared" si="5"/>
        <v>1</v>
      </c>
    </row>
    <row r="21" spans="1:9">
      <c r="A21" s="36">
        <v>10</v>
      </c>
      <c r="B21" s="7"/>
      <c r="C21" s="7"/>
      <c r="D21" s="189"/>
      <c r="E21" s="15" t="str">
        <f t="shared" si="1"/>
        <v/>
      </c>
      <c r="F21" s="36"/>
      <c r="G21" s="51" t="str">
        <f t="shared" si="2"/>
        <v/>
      </c>
      <c r="H21" s="307" t="b">
        <f t="shared" si="3"/>
        <v>0</v>
      </c>
      <c r="I21" s="308">
        <f t="shared" si="5"/>
        <v>1</v>
      </c>
    </row>
    <row r="22" spans="1:9">
      <c r="A22" s="36">
        <v>11</v>
      </c>
      <c r="B22" s="7"/>
      <c r="C22" s="7"/>
      <c r="D22" s="189"/>
      <c r="E22" s="15" t="str">
        <f t="shared" si="1"/>
        <v/>
      </c>
      <c r="F22" s="36"/>
      <c r="G22" s="51" t="str">
        <f t="shared" si="2"/>
        <v/>
      </c>
      <c r="H22" s="307" t="b">
        <f t="shared" si="3"/>
        <v>0</v>
      </c>
      <c r="I22" s="308">
        <f t="shared" si="5"/>
        <v>1</v>
      </c>
    </row>
    <row r="23" spans="1:9">
      <c r="A23" s="36">
        <v>12</v>
      </c>
      <c r="B23" s="7" t="s">
        <v>1133</v>
      </c>
      <c r="C23" s="7"/>
      <c r="D23" s="189"/>
      <c r="E23" s="15" t="str">
        <f t="shared" si="1"/>
        <v/>
      </c>
      <c r="F23" s="36"/>
      <c r="G23" s="51" t="str">
        <f t="shared" si="2"/>
        <v/>
      </c>
      <c r="H23" s="307" t="b">
        <f t="shared" si="3"/>
        <v>0</v>
      </c>
      <c r="I23" s="308">
        <f t="shared" si="5"/>
        <v>1</v>
      </c>
    </row>
    <row r="24" spans="1:9">
      <c r="A24" s="36">
        <v>13</v>
      </c>
      <c r="B24" s="7"/>
      <c r="C24" s="7"/>
      <c r="D24" s="189"/>
      <c r="E24" s="15" t="str">
        <f t="shared" si="1"/>
        <v/>
      </c>
      <c r="F24" s="36"/>
      <c r="G24" s="51" t="str">
        <f t="shared" si="2"/>
        <v/>
      </c>
      <c r="H24" s="307" t="b">
        <f t="shared" si="3"/>
        <v>0</v>
      </c>
      <c r="I24" s="308">
        <f t="shared" si="5"/>
        <v>1</v>
      </c>
    </row>
    <row r="25" spans="1:9">
      <c r="A25" s="36">
        <v>14</v>
      </c>
      <c r="B25" s="7"/>
      <c r="C25" s="7"/>
      <c r="D25" s="189"/>
      <c r="E25" s="15" t="str">
        <f t="shared" si="1"/>
        <v/>
      </c>
      <c r="F25" s="36"/>
      <c r="G25" s="51" t="str">
        <f t="shared" si="2"/>
        <v/>
      </c>
      <c r="H25" s="307" t="b">
        <f t="shared" si="3"/>
        <v>0</v>
      </c>
      <c r="I25" s="308">
        <f t="shared" si="5"/>
        <v>1</v>
      </c>
    </row>
    <row r="26" spans="1:9">
      <c r="A26" s="36">
        <v>15</v>
      </c>
      <c r="B26" s="7"/>
      <c r="C26" s="7"/>
      <c r="D26" s="189"/>
      <c r="E26" s="15" t="str">
        <f t="shared" si="1"/>
        <v/>
      </c>
      <c r="F26" s="36"/>
      <c r="G26" s="51" t="str">
        <f t="shared" si="2"/>
        <v/>
      </c>
      <c r="H26" s="307" t="b">
        <f t="shared" si="3"/>
        <v>0</v>
      </c>
      <c r="I26" s="308">
        <f t="shared" si="5"/>
        <v>1</v>
      </c>
    </row>
    <row r="27" spans="1:9">
      <c r="A27" s="36">
        <v>16</v>
      </c>
      <c r="B27" s="7"/>
      <c r="C27" s="7"/>
      <c r="D27" s="189"/>
      <c r="E27" s="15" t="str">
        <f t="shared" si="1"/>
        <v/>
      </c>
      <c r="F27" s="36"/>
      <c r="G27" s="51" t="str">
        <f t="shared" si="2"/>
        <v/>
      </c>
      <c r="H27" s="307" t="b">
        <f t="shared" si="3"/>
        <v>0</v>
      </c>
      <c r="I27" s="308">
        <f t="shared" si="5"/>
        <v>1</v>
      </c>
    </row>
    <row r="28" spans="1:9">
      <c r="A28" s="36">
        <v>17</v>
      </c>
      <c r="B28" s="7"/>
      <c r="C28" s="7"/>
      <c r="D28" s="189"/>
      <c r="E28" s="15" t="str">
        <f t="shared" si="1"/>
        <v/>
      </c>
      <c r="F28" s="36"/>
      <c r="G28" s="51" t="str">
        <f t="shared" si="2"/>
        <v/>
      </c>
      <c r="H28" s="307" t="b">
        <f t="shared" si="3"/>
        <v>0</v>
      </c>
      <c r="I28" s="308">
        <f t="shared" si="5"/>
        <v>1</v>
      </c>
    </row>
    <row r="29" spans="1:9">
      <c r="A29" s="36">
        <v>18</v>
      </c>
      <c r="B29" s="7"/>
      <c r="C29" s="7"/>
      <c r="D29" s="189"/>
      <c r="E29" s="15" t="str">
        <f t="shared" si="1"/>
        <v/>
      </c>
      <c r="F29" s="36"/>
      <c r="G29" s="51" t="str">
        <f t="shared" si="2"/>
        <v/>
      </c>
      <c r="H29" s="307" t="b">
        <f t="shared" si="3"/>
        <v>0</v>
      </c>
      <c r="I29" s="308">
        <f t="shared" si="5"/>
        <v>1</v>
      </c>
    </row>
    <row r="30" spans="1:9">
      <c r="A30" s="36">
        <v>19</v>
      </c>
      <c r="B30" s="7"/>
      <c r="C30" s="7"/>
      <c r="D30" s="189"/>
      <c r="E30" s="15" t="str">
        <f t="shared" si="1"/>
        <v/>
      </c>
      <c r="F30" s="36"/>
      <c r="G30" s="51" t="str">
        <f t="shared" si="2"/>
        <v/>
      </c>
      <c r="H30" s="307" t="b">
        <f t="shared" si="3"/>
        <v>0</v>
      </c>
      <c r="I30" s="308">
        <f t="shared" si="5"/>
        <v>1</v>
      </c>
    </row>
    <row r="31" spans="1:9">
      <c r="A31" s="36">
        <v>20</v>
      </c>
      <c r="B31" s="7"/>
      <c r="C31" s="7"/>
      <c r="D31" s="189"/>
      <c r="E31" s="15" t="str">
        <f t="shared" si="1"/>
        <v/>
      </c>
      <c r="F31" s="36"/>
      <c r="G31" s="51" t="str">
        <f t="shared" si="2"/>
        <v/>
      </c>
      <c r="H31" s="307" t="b">
        <f t="shared" si="3"/>
        <v>0</v>
      </c>
      <c r="I31" s="308">
        <f t="shared" si="5"/>
        <v>1</v>
      </c>
    </row>
    <row r="32" spans="1:9">
      <c r="A32" s="36">
        <v>21</v>
      </c>
      <c r="B32" s="7"/>
      <c r="C32" s="7"/>
      <c r="D32" s="189"/>
      <c r="E32" s="15" t="str">
        <f t="shared" si="1"/>
        <v/>
      </c>
      <c r="F32" s="36"/>
      <c r="G32" s="51" t="str">
        <f t="shared" si="2"/>
        <v/>
      </c>
      <c r="H32" s="307" t="b">
        <f t="shared" si="3"/>
        <v>0</v>
      </c>
      <c r="I32" s="308">
        <f t="shared" si="5"/>
        <v>1</v>
      </c>
    </row>
    <row r="33" spans="1:9">
      <c r="A33" s="36">
        <v>22</v>
      </c>
      <c r="B33" s="7"/>
      <c r="C33" s="7"/>
      <c r="D33" s="189"/>
      <c r="E33" s="15" t="str">
        <f t="shared" si="1"/>
        <v/>
      </c>
      <c r="F33" s="36"/>
      <c r="G33" s="51" t="str">
        <f t="shared" si="2"/>
        <v/>
      </c>
      <c r="H33" s="307" t="b">
        <f t="shared" si="3"/>
        <v>0</v>
      </c>
      <c r="I33" s="308">
        <f t="shared" si="5"/>
        <v>1</v>
      </c>
    </row>
    <row r="34" spans="1:9">
      <c r="A34" s="36">
        <v>23</v>
      </c>
      <c r="B34" s="7"/>
      <c r="C34" s="7"/>
      <c r="D34" s="189"/>
      <c r="E34" s="15" t="str">
        <f t="shared" si="1"/>
        <v/>
      </c>
      <c r="F34" s="36"/>
      <c r="G34" s="51" t="str">
        <f t="shared" si="2"/>
        <v/>
      </c>
      <c r="H34" s="307" t="b">
        <f t="shared" si="3"/>
        <v>0</v>
      </c>
      <c r="I34" s="308">
        <f t="shared" si="5"/>
        <v>1</v>
      </c>
    </row>
    <row r="35" spans="1:9">
      <c r="A35" s="36">
        <v>24</v>
      </c>
      <c r="B35" s="7"/>
      <c r="C35" s="7"/>
      <c r="D35" s="189"/>
      <c r="E35" s="15" t="str">
        <f t="shared" si="1"/>
        <v/>
      </c>
      <c r="F35" s="36"/>
      <c r="G35" s="51" t="str">
        <f t="shared" si="2"/>
        <v/>
      </c>
      <c r="H35" s="307" t="b">
        <f t="shared" si="3"/>
        <v>0</v>
      </c>
      <c r="I35" s="308">
        <f t="shared" si="5"/>
        <v>1</v>
      </c>
    </row>
    <row r="36" spans="1:9">
      <c r="A36" s="36">
        <v>25</v>
      </c>
      <c r="B36" s="7"/>
      <c r="C36" s="7"/>
      <c r="D36" s="189"/>
      <c r="E36" s="15" t="str">
        <f t="shared" si="1"/>
        <v/>
      </c>
      <c r="F36" s="36"/>
      <c r="G36" s="51" t="str">
        <f t="shared" si="2"/>
        <v/>
      </c>
      <c r="H36" s="307" t="b">
        <f t="shared" si="3"/>
        <v>0</v>
      </c>
      <c r="I36" s="308">
        <f t="shared" si="5"/>
        <v>1</v>
      </c>
    </row>
    <row r="37" spans="1:9">
      <c r="A37" s="36">
        <v>26</v>
      </c>
      <c r="B37" s="7"/>
      <c r="C37" s="7"/>
      <c r="D37" s="189"/>
      <c r="E37" s="15" t="str">
        <f t="shared" si="1"/>
        <v/>
      </c>
      <c r="F37" s="36"/>
      <c r="G37" s="51" t="str">
        <f t="shared" si="2"/>
        <v/>
      </c>
      <c r="H37" s="307" t="b">
        <f t="shared" si="3"/>
        <v>0</v>
      </c>
      <c r="I37" s="308">
        <f t="shared" si="5"/>
        <v>1</v>
      </c>
    </row>
    <row r="38" spans="1:9">
      <c r="A38" s="36">
        <v>27</v>
      </c>
      <c r="B38" s="7"/>
      <c r="C38" s="7"/>
      <c r="D38" s="189"/>
      <c r="E38" s="15" t="str">
        <f t="shared" si="1"/>
        <v/>
      </c>
      <c r="F38" s="36"/>
      <c r="G38" s="51" t="str">
        <f t="shared" si="2"/>
        <v/>
      </c>
      <c r="H38" s="307" t="b">
        <f t="shared" si="3"/>
        <v>0</v>
      </c>
      <c r="I38" s="308">
        <f t="shared" si="5"/>
        <v>1</v>
      </c>
    </row>
    <row r="39" spans="1:9">
      <c r="A39" s="36">
        <v>28</v>
      </c>
      <c r="B39" s="7"/>
      <c r="C39" s="7"/>
      <c r="D39" s="189"/>
      <c r="E39" s="15" t="str">
        <f t="shared" si="1"/>
        <v/>
      </c>
      <c r="F39" s="36"/>
      <c r="G39" s="51" t="str">
        <f t="shared" si="2"/>
        <v/>
      </c>
      <c r="H39" s="307" t="b">
        <f t="shared" si="3"/>
        <v>0</v>
      </c>
      <c r="I39" s="308">
        <f t="shared" si="5"/>
        <v>1</v>
      </c>
    </row>
    <row r="40" spans="1:9">
      <c r="A40" s="36">
        <v>29</v>
      </c>
      <c r="B40" s="7"/>
      <c r="C40" s="7"/>
      <c r="D40" s="189"/>
      <c r="E40" s="15" t="str">
        <f t="shared" si="1"/>
        <v/>
      </c>
      <c r="F40" s="36"/>
      <c r="G40" s="51" t="str">
        <f t="shared" si="2"/>
        <v/>
      </c>
      <c r="H40" s="307" t="b">
        <f t="shared" si="3"/>
        <v>0</v>
      </c>
      <c r="I40" s="308">
        <f t="shared" si="5"/>
        <v>1</v>
      </c>
    </row>
    <row r="41" spans="1:9">
      <c r="A41" s="36">
        <v>30</v>
      </c>
      <c r="B41" s="7"/>
      <c r="C41" s="7"/>
      <c r="D41" s="189"/>
      <c r="E41" s="15" t="str">
        <f t="shared" si="1"/>
        <v/>
      </c>
      <c r="F41" s="36"/>
      <c r="G41" s="51" t="str">
        <f t="shared" si="2"/>
        <v/>
      </c>
      <c r="H41" s="307" t="b">
        <f t="shared" si="3"/>
        <v>0</v>
      </c>
      <c r="I41" s="308">
        <f t="shared" si="5"/>
        <v>1</v>
      </c>
    </row>
    <row r="42" spans="1:9">
      <c r="A42" s="36">
        <v>31</v>
      </c>
      <c r="B42" s="7"/>
      <c r="C42" s="7"/>
      <c r="D42" s="189"/>
      <c r="E42" s="15" t="str">
        <f t="shared" si="1"/>
        <v/>
      </c>
      <c r="F42" s="36"/>
      <c r="G42" s="51" t="str">
        <f t="shared" si="2"/>
        <v/>
      </c>
      <c r="H42" s="307" t="b">
        <f t="shared" si="3"/>
        <v>0</v>
      </c>
      <c r="I42" s="308">
        <f t="shared" si="5"/>
        <v>1</v>
      </c>
    </row>
    <row r="43" spans="1:9">
      <c r="A43" s="36">
        <v>32</v>
      </c>
      <c r="B43" s="7"/>
      <c r="C43" s="7"/>
      <c r="D43" s="189"/>
      <c r="E43" s="15" t="str">
        <f t="shared" si="1"/>
        <v/>
      </c>
      <c r="F43" s="36"/>
      <c r="G43" s="51" t="str">
        <f t="shared" si="2"/>
        <v/>
      </c>
      <c r="H43" s="307" t="b">
        <f t="shared" si="3"/>
        <v>0</v>
      </c>
      <c r="I43" s="308">
        <f t="shared" si="5"/>
        <v>1</v>
      </c>
    </row>
    <row r="44" spans="1:9">
      <c r="A44" s="36">
        <v>33</v>
      </c>
      <c r="B44" s="7"/>
      <c r="C44" s="7"/>
      <c r="D44" s="189"/>
      <c r="E44" s="15" t="str">
        <f t="shared" si="1"/>
        <v/>
      </c>
      <c r="F44" s="36"/>
      <c r="G44" s="51" t="str">
        <f t="shared" si="2"/>
        <v/>
      </c>
      <c r="H44" s="307" t="b">
        <f t="shared" si="3"/>
        <v>0</v>
      </c>
      <c r="I44" s="308">
        <f t="shared" si="5"/>
        <v>1</v>
      </c>
    </row>
    <row r="45" spans="1:9">
      <c r="A45" s="36">
        <v>34</v>
      </c>
      <c r="B45" s="7"/>
      <c r="C45" s="7"/>
      <c r="D45" s="189"/>
      <c r="E45" s="15" t="str">
        <f t="shared" si="1"/>
        <v/>
      </c>
      <c r="F45" s="36"/>
      <c r="G45" s="51" t="str">
        <f t="shared" si="2"/>
        <v/>
      </c>
      <c r="H45" s="307" t="b">
        <f t="shared" si="3"/>
        <v>0</v>
      </c>
      <c r="I45" s="308">
        <f t="shared" si="5"/>
        <v>1</v>
      </c>
    </row>
    <row r="46" spans="1:9">
      <c r="A46" s="36">
        <v>35</v>
      </c>
      <c r="B46" s="7"/>
      <c r="C46" s="7"/>
      <c r="D46" s="189"/>
      <c r="E46" s="15" t="str">
        <f t="shared" si="1"/>
        <v/>
      </c>
      <c r="F46" s="36"/>
      <c r="G46" s="51" t="str">
        <f t="shared" si="2"/>
        <v/>
      </c>
      <c r="H46" s="307" t="b">
        <f t="shared" si="3"/>
        <v>0</v>
      </c>
      <c r="I46" s="308">
        <f t="shared" si="5"/>
        <v>1</v>
      </c>
    </row>
    <row r="47" spans="1:9">
      <c r="A47" s="36">
        <v>36</v>
      </c>
      <c r="B47" s="7"/>
      <c r="C47" s="7"/>
      <c r="D47" s="189"/>
      <c r="E47" s="15" t="str">
        <f t="shared" si="1"/>
        <v/>
      </c>
      <c r="F47" s="36"/>
      <c r="G47" s="51" t="str">
        <f t="shared" si="2"/>
        <v/>
      </c>
      <c r="H47" s="307" t="b">
        <f t="shared" si="3"/>
        <v>0</v>
      </c>
      <c r="I47" s="308">
        <f t="shared" si="5"/>
        <v>1</v>
      </c>
    </row>
    <row r="48" spans="1:9">
      <c r="A48" s="36">
        <v>37</v>
      </c>
      <c r="B48" s="7"/>
      <c r="C48" s="7"/>
      <c r="D48" s="189"/>
      <c r="E48" s="15" t="str">
        <f t="shared" si="1"/>
        <v/>
      </c>
      <c r="F48" s="36"/>
      <c r="G48" s="51" t="str">
        <f t="shared" si="2"/>
        <v/>
      </c>
      <c r="H48" s="307" t="b">
        <f t="shared" si="3"/>
        <v>0</v>
      </c>
      <c r="I48" s="308">
        <f t="shared" si="5"/>
        <v>1</v>
      </c>
    </row>
    <row r="49" spans="1:9">
      <c r="A49" s="36">
        <v>38</v>
      </c>
      <c r="B49" s="7"/>
      <c r="C49" s="7"/>
      <c r="D49" s="189"/>
      <c r="E49" s="15" t="str">
        <f t="shared" si="1"/>
        <v/>
      </c>
      <c r="F49" s="36"/>
      <c r="G49" s="51" t="str">
        <f t="shared" si="2"/>
        <v/>
      </c>
      <c r="H49" s="307" t="b">
        <f t="shared" si="3"/>
        <v>0</v>
      </c>
      <c r="I49" s="308">
        <f t="shared" si="5"/>
        <v>1</v>
      </c>
    </row>
    <row r="50" spans="1:9">
      <c r="A50" s="36">
        <v>39</v>
      </c>
      <c r="B50" s="7"/>
      <c r="C50" s="7"/>
      <c r="D50" s="189"/>
      <c r="E50" s="15" t="str">
        <f t="shared" si="1"/>
        <v/>
      </c>
      <c r="F50" s="36"/>
      <c r="G50" s="51" t="str">
        <f t="shared" si="2"/>
        <v/>
      </c>
      <c r="H50" s="307" t="b">
        <f t="shared" si="3"/>
        <v>0</v>
      </c>
      <c r="I50" s="308">
        <f t="shared" si="5"/>
        <v>1</v>
      </c>
    </row>
    <row r="51" spans="1:9">
      <c r="A51" s="36">
        <v>40</v>
      </c>
      <c r="B51" s="7"/>
      <c r="C51" s="7"/>
      <c r="D51" s="189"/>
      <c r="E51" s="15" t="str">
        <f t="shared" si="1"/>
        <v/>
      </c>
      <c r="F51" s="36"/>
      <c r="G51" s="51" t="str">
        <f t="shared" si="2"/>
        <v/>
      </c>
      <c r="H51" s="307" t="b">
        <f t="shared" si="3"/>
        <v>0</v>
      </c>
      <c r="I51" s="308">
        <f t="shared" si="5"/>
        <v>1</v>
      </c>
    </row>
    <row r="52" spans="1:9">
      <c r="A52" s="36">
        <v>41</v>
      </c>
      <c r="B52" s="7"/>
      <c r="C52" s="7"/>
      <c r="D52" s="189"/>
      <c r="E52" s="15" t="str">
        <f t="shared" si="1"/>
        <v/>
      </c>
      <c r="F52" s="36"/>
      <c r="G52" s="51" t="str">
        <f t="shared" si="2"/>
        <v/>
      </c>
      <c r="H52" s="307" t="b">
        <f t="shared" si="3"/>
        <v>0</v>
      </c>
      <c r="I52" s="308">
        <f t="shared" si="5"/>
        <v>1</v>
      </c>
    </row>
    <row r="53" spans="1:9">
      <c r="A53" s="36">
        <v>42</v>
      </c>
      <c r="B53" s="7"/>
      <c r="C53" s="7"/>
      <c r="D53" s="189"/>
      <c r="E53" s="15" t="str">
        <f t="shared" si="1"/>
        <v/>
      </c>
      <c r="F53" s="36"/>
      <c r="G53" s="51" t="str">
        <f t="shared" si="2"/>
        <v/>
      </c>
      <c r="H53" s="307" t="b">
        <f t="shared" si="3"/>
        <v>0</v>
      </c>
      <c r="I53" s="308">
        <f t="shared" si="5"/>
        <v>1</v>
      </c>
    </row>
    <row r="54" spans="1:9">
      <c r="A54" s="36">
        <v>43</v>
      </c>
      <c r="B54" s="7"/>
      <c r="C54" s="7"/>
      <c r="D54" s="189"/>
      <c r="E54" s="15" t="str">
        <f t="shared" si="1"/>
        <v/>
      </c>
      <c r="F54" s="36"/>
      <c r="G54" s="51" t="str">
        <f t="shared" si="2"/>
        <v/>
      </c>
      <c r="H54" s="307" t="b">
        <f t="shared" si="3"/>
        <v>0</v>
      </c>
      <c r="I54" s="308">
        <f t="shared" si="5"/>
        <v>1</v>
      </c>
    </row>
    <row r="55" spans="1:9">
      <c r="A55" s="36">
        <v>44</v>
      </c>
      <c r="B55" s="7"/>
      <c r="C55" s="7"/>
      <c r="D55" s="189"/>
      <c r="E55" s="15" t="str">
        <f t="shared" si="1"/>
        <v/>
      </c>
      <c r="F55" s="36"/>
      <c r="G55" s="51" t="str">
        <f t="shared" si="2"/>
        <v/>
      </c>
      <c r="H55" s="307" t="b">
        <f t="shared" si="3"/>
        <v>0</v>
      </c>
      <c r="I55" s="308">
        <f t="shared" si="5"/>
        <v>1</v>
      </c>
    </row>
    <row r="56" spans="1:9">
      <c r="A56" s="36">
        <v>45</v>
      </c>
      <c r="B56" s="7"/>
      <c r="C56" s="7"/>
      <c r="D56" s="189"/>
      <c r="E56" s="15" t="str">
        <f t="shared" si="1"/>
        <v/>
      </c>
      <c r="F56" s="36"/>
      <c r="G56" s="51" t="str">
        <f t="shared" si="2"/>
        <v/>
      </c>
      <c r="H56" s="307" t="b">
        <f t="shared" si="3"/>
        <v>0</v>
      </c>
      <c r="I56" s="308">
        <f t="shared" si="5"/>
        <v>1</v>
      </c>
    </row>
    <row r="57" spans="1:9">
      <c r="A57" s="36">
        <v>46</v>
      </c>
      <c r="B57" s="7"/>
      <c r="C57" s="7"/>
      <c r="D57" s="189"/>
      <c r="E57" s="15" t="str">
        <f t="shared" si="1"/>
        <v/>
      </c>
      <c r="F57" s="36"/>
      <c r="G57" s="51" t="str">
        <f t="shared" si="2"/>
        <v/>
      </c>
      <c r="H57" s="307" t="b">
        <f t="shared" si="3"/>
        <v>0</v>
      </c>
      <c r="I57" s="308">
        <f t="shared" si="5"/>
        <v>1</v>
      </c>
    </row>
    <row r="58" spans="1:9">
      <c r="A58" s="36">
        <v>47</v>
      </c>
      <c r="B58" s="7"/>
      <c r="C58" s="7"/>
      <c r="D58" s="189"/>
      <c r="E58" s="15" t="str">
        <f t="shared" si="1"/>
        <v/>
      </c>
      <c r="F58" s="36"/>
      <c r="G58" s="51" t="str">
        <f t="shared" si="2"/>
        <v/>
      </c>
      <c r="H58" s="307" t="b">
        <f t="shared" si="3"/>
        <v>0</v>
      </c>
      <c r="I58" s="308">
        <f t="shared" si="5"/>
        <v>1</v>
      </c>
    </row>
    <row r="59" spans="1:9">
      <c r="A59" s="36">
        <v>48</v>
      </c>
      <c r="B59" s="7"/>
      <c r="C59" s="7"/>
      <c r="D59" s="189"/>
      <c r="E59" s="15" t="str">
        <f t="shared" si="1"/>
        <v/>
      </c>
      <c r="F59" s="36"/>
      <c r="G59" s="51" t="str">
        <f t="shared" si="2"/>
        <v/>
      </c>
      <c r="H59" s="307" t="b">
        <f t="shared" si="3"/>
        <v>0</v>
      </c>
      <c r="I59" s="308">
        <f t="shared" si="5"/>
        <v>1</v>
      </c>
    </row>
    <row r="60" spans="1:9">
      <c r="A60" s="36">
        <v>49</v>
      </c>
      <c r="B60" s="7"/>
      <c r="C60" s="7"/>
      <c r="D60" s="189"/>
      <c r="E60" s="15" t="str">
        <f t="shared" si="1"/>
        <v/>
      </c>
      <c r="F60" s="36"/>
      <c r="G60" s="51" t="str">
        <f t="shared" si="2"/>
        <v/>
      </c>
      <c r="H60" s="307" t="b">
        <f t="shared" si="3"/>
        <v>0</v>
      </c>
      <c r="I60" s="308">
        <f t="shared" si="5"/>
        <v>1</v>
      </c>
    </row>
    <row r="61" spans="1:9">
      <c r="A61" s="36">
        <v>50</v>
      </c>
      <c r="B61" s="7"/>
      <c r="C61" s="7"/>
      <c r="D61" s="189"/>
      <c r="E61" s="15" t="str">
        <f t="shared" si="1"/>
        <v/>
      </c>
      <c r="F61" s="36"/>
      <c r="G61" s="51" t="str">
        <f t="shared" si="2"/>
        <v/>
      </c>
      <c r="H61" s="307" t="b">
        <f t="shared" si="3"/>
        <v>0</v>
      </c>
      <c r="I61" s="308">
        <f t="shared" si="5"/>
        <v>1</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dk4RKA5RbUiaALshZqvKmzebdS1RCbD/WzLhNvSi1kio/B2yFbD31x6SupTc/PfMtDD+rWSGT9C3TMEdXQfpAA==" saltValue="YV17nfrkapmJ31nr4XyWe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802</v>
      </c>
      <c r="D4" s="61"/>
      <c r="E4" s="61"/>
      <c r="F4" s="61"/>
      <c r="G4" s="196"/>
      <c r="H4" s="63"/>
    </row>
    <row r="5" spans="1:8" s="57" customFormat="1" ht="15.6">
      <c r="B5" s="61"/>
      <c r="C5" s="61" t="s">
        <v>799</v>
      </c>
      <c r="D5" s="61"/>
      <c r="E5" s="61"/>
      <c r="F5" s="61"/>
      <c r="G5" s="196"/>
      <c r="H5" s="63"/>
    </row>
    <row r="6" spans="1:8" s="57" customFormat="1" ht="13.5" customHeight="1">
      <c r="A6" s="53"/>
      <c r="D6" s="305" t="str">
        <f>CONCATENATE(functie," ",nume_candidat)</f>
        <v>Asistent Popescu Ion</v>
      </c>
      <c r="H6" s="63"/>
    </row>
    <row r="7" spans="1:8" ht="15" customHeight="1">
      <c r="B7" s="456" t="s">
        <v>837</v>
      </c>
      <c r="C7" s="456" t="s">
        <v>2</v>
      </c>
      <c r="D7" s="446" t="s">
        <v>544</v>
      </c>
    </row>
    <row r="8" spans="1:8" ht="15" customHeight="1">
      <c r="B8" s="457"/>
      <c r="C8" s="457"/>
      <c r="D8" s="463"/>
    </row>
    <row r="9" spans="1:8" ht="15" customHeight="1">
      <c r="B9" s="457"/>
      <c r="C9" s="457"/>
      <c r="D9" s="463"/>
    </row>
    <row r="10" spans="1:8" ht="15.75" customHeight="1">
      <c r="B10" s="458"/>
      <c r="C10" s="458"/>
      <c r="D10" s="447"/>
    </row>
    <row r="11" spans="1:8" ht="15.6">
      <c r="B11" s="36">
        <v>180</v>
      </c>
      <c r="C11" s="361">
        <v>2022</v>
      </c>
      <c r="D11" s="309">
        <f>IF( ISBLANK(B11), "", IF(IF(C11&lt;2018,B11*10,B11) &lt; 0, "Eroare punctaj negativ",  IF(IF(C11&lt;2018,B11*10,B11) &gt; 200, "Eroare depășire punctaj maxim",  IF(C11&lt;2018,B11*10,B11))))</f>
        <v>180</v>
      </c>
    </row>
    <row r="12" spans="1:8">
      <c r="B12"/>
      <c r="C12"/>
    </row>
  </sheetData>
  <sheetProtection algorithmName="SHA-512" hashValue="oDEGP2i1Uecyxm1XQnH3aQ231aE0vDmjFp1j7FuuV3zZDTZZo+RrufzblevwOkC1Y3YwqHDu4YgdNEjuDW7rvQ==" saltValue="tYXWR2GJiiGAXbNCLJ/y7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D19" sqref="D19"/>
    </sheetView>
  </sheetViews>
  <sheetFormatPr defaultColWidth="9.109375" defaultRowHeight="15.6"/>
  <cols>
    <col min="1" max="1" width="5.6640625" style="53" customWidth="1"/>
    <col min="2" max="2" width="45.33203125" style="57" customWidth="1"/>
    <col min="3" max="3" width="14.109375" style="57" bestFit="1" customWidth="1"/>
    <col min="4" max="4" width="30.88671875" style="57" bestFit="1"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F1" s="56"/>
      <c r="G1" s="55"/>
    </row>
    <row r="2" spans="1:9" s="53" customFormat="1">
      <c r="A2" s="304" t="str">
        <f>IF(ISBLANK(facultate), IF(ISBLANK(departament),"","Departament " &amp; departament), "Facultatea " &amp; facultate)</f>
        <v>Facultatea Electronică și Telecomunicații</v>
      </c>
      <c r="E2" s="54"/>
      <c r="F2" s="56"/>
      <c r="G2" s="55"/>
    </row>
    <row r="3" spans="1:9" s="53" customFormat="1">
      <c r="A3" s="304" t="str">
        <f>IF(ISBLANK(departament),"","Departamentul " &amp; departament)</f>
        <v>Departamentul Electronică Aplicată</v>
      </c>
      <c r="E3" s="54"/>
      <c r="F3" s="56"/>
      <c r="G3" s="55"/>
    </row>
    <row r="4" spans="1:9">
      <c r="A4" s="448" t="s">
        <v>802</v>
      </c>
      <c r="B4" s="448"/>
      <c r="C4" s="448"/>
      <c r="D4" s="448"/>
      <c r="E4" s="448"/>
      <c r="F4" s="448"/>
      <c r="G4" s="196"/>
    </row>
    <row r="5" spans="1:9">
      <c r="A5" s="448" t="s">
        <v>828</v>
      </c>
      <c r="B5" s="448"/>
      <c r="C5" s="448"/>
      <c r="D5" s="448"/>
      <c r="E5" s="448"/>
      <c r="F5" s="448"/>
      <c r="G5" s="196"/>
    </row>
    <row r="6" spans="1:9" ht="13.5" customHeight="1">
      <c r="E6" s="57"/>
      <c r="F6" s="305" t="str">
        <f>CONCATENATE(functie," ",nume_candidat)</f>
        <v>Asistent Popescu Ion</v>
      </c>
    </row>
    <row r="7" spans="1:9" ht="18.75" customHeight="1">
      <c r="A7" s="446" t="s">
        <v>338</v>
      </c>
      <c r="B7" s="456" t="s">
        <v>801</v>
      </c>
      <c r="C7" s="456" t="s">
        <v>800</v>
      </c>
      <c r="D7" s="456" t="s">
        <v>834</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185</v>
      </c>
      <c r="G11" s="4">
        <f t="shared" ref="G11" si="0">SUMIF(G12:G110,"&gt;0")</f>
        <v>4</v>
      </c>
      <c r="H11" s="261"/>
    </row>
    <row r="12" spans="1:9" ht="31.2">
      <c r="A12" s="36">
        <v>1</v>
      </c>
      <c r="B12" s="7" t="s">
        <v>797</v>
      </c>
      <c r="C12" s="7" t="s">
        <v>831</v>
      </c>
      <c r="D12" s="7" t="s">
        <v>829</v>
      </c>
      <c r="E12" s="189">
        <v>2021</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c r="A13" s="36">
        <v>2</v>
      </c>
      <c r="B13" s="7" t="s">
        <v>797</v>
      </c>
      <c r="C13" s="7" t="s">
        <v>832</v>
      </c>
      <c r="D13" s="7" t="s">
        <v>830</v>
      </c>
      <c r="E13" s="189">
        <v>2021</v>
      </c>
      <c r="F13" s="15">
        <f t="shared" si="1"/>
        <v>25</v>
      </c>
      <c r="G13" s="51">
        <f t="shared" si="2"/>
        <v>1</v>
      </c>
      <c r="H13" s="307" t="b">
        <f t="shared" si="3"/>
        <v>0</v>
      </c>
      <c r="I13" s="308">
        <f t="shared" ref="I13:I76" si="5">LEN(B13)-LEN(SUBSTITUTE(B13,",",""))+1</f>
        <v>1</v>
      </c>
    </row>
    <row r="14" spans="1:9">
      <c r="A14" s="36">
        <v>3</v>
      </c>
      <c r="B14" s="7" t="s">
        <v>797</v>
      </c>
      <c r="C14" s="7" t="s">
        <v>833</v>
      </c>
      <c r="D14" s="7" t="s">
        <v>830</v>
      </c>
      <c r="E14" s="189">
        <v>2021</v>
      </c>
      <c r="F14" s="15">
        <f t="shared" si="1"/>
        <v>10</v>
      </c>
      <c r="G14" s="51">
        <f t="shared" si="2"/>
        <v>1</v>
      </c>
      <c r="H14" s="307" t="b">
        <f t="shared" si="3"/>
        <v>0</v>
      </c>
      <c r="I14" s="308">
        <f t="shared" si="5"/>
        <v>1</v>
      </c>
    </row>
    <row r="15" spans="1:9" ht="31.2">
      <c r="A15" s="36">
        <v>4</v>
      </c>
      <c r="B15" s="6" t="s">
        <v>797</v>
      </c>
      <c r="C15" s="6" t="s">
        <v>832</v>
      </c>
      <c r="D15" s="6" t="s">
        <v>835</v>
      </c>
      <c r="E15" s="188">
        <v>2024</v>
      </c>
      <c r="F15" s="15">
        <f t="shared" si="1"/>
        <v>50</v>
      </c>
      <c r="G15" s="51">
        <f t="shared" si="2"/>
        <v>1</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azZAB+VMCs/8mnfrb7kSSaQF6/5UW6F0j0dqcrl+P+eR5ea970/cnpOry/bNLZ0/egvKFetFbig9SyxX8LryzA==" saltValue="rH0akNkWld0yVID/0D4dB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30.88671875" style="57" customWidth="1"/>
    <col min="5" max="5" width="10.6640625" style="62" customWidth="1"/>
    <col min="6" max="7" width="17.6640625" style="57" customWidth="1"/>
    <col min="8" max="8" width="10.6640625" style="57" hidden="1" customWidth="1"/>
    <col min="9" max="9" width="9.109375" style="63" hidden="1" customWidth="1"/>
    <col min="10" max="10" width="9.109375" style="57" hidden="1" customWidth="1"/>
    <col min="11" max="11" width="9.109375" customWidth="1"/>
    <col min="12" max="20" width="9.109375" style="57" customWidth="1"/>
    <col min="21" max="16384" width="9.10937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Electronică și Telecomunicații</v>
      </c>
      <c r="E2" s="54"/>
      <c r="F2" s="56"/>
      <c r="G2" s="46"/>
      <c r="H2" s="55"/>
      <c r="K2"/>
    </row>
    <row r="3" spans="1:11" s="53" customFormat="1">
      <c r="A3" s="304" t="str">
        <f>IF(ISBLANK(departament),"","Departamentul " &amp; departament)</f>
        <v>Departamentul Electronică Aplicată</v>
      </c>
      <c r="E3" s="54"/>
      <c r="F3" s="56"/>
      <c r="G3" s="46"/>
      <c r="H3" s="55"/>
      <c r="K3"/>
    </row>
    <row r="4" spans="1:11">
      <c r="A4" s="448" t="s">
        <v>802</v>
      </c>
      <c r="B4" s="448"/>
      <c r="C4" s="448"/>
      <c r="D4" s="448"/>
      <c r="E4" s="448"/>
      <c r="F4" s="448"/>
      <c r="G4" s="301"/>
      <c r="H4" s="196"/>
    </row>
    <row r="5" spans="1:11">
      <c r="A5" s="448" t="s">
        <v>843</v>
      </c>
      <c r="B5" s="448"/>
      <c r="C5" s="448"/>
      <c r="D5" s="448"/>
      <c r="E5" s="448"/>
      <c r="F5" s="448"/>
      <c r="G5" s="301"/>
      <c r="H5" s="196"/>
    </row>
    <row r="6" spans="1:11" ht="13.5" customHeight="1">
      <c r="E6" s="57"/>
      <c r="F6" s="305"/>
      <c r="G6" s="305" t="str">
        <f>CONCATENATE(functie," ",nume_candidat)</f>
        <v>Asistent Popescu Ion</v>
      </c>
    </row>
    <row r="7" spans="1:11" ht="18.75" customHeight="1">
      <c r="A7" s="446" t="s">
        <v>338</v>
      </c>
      <c r="B7" s="456" t="s">
        <v>845</v>
      </c>
      <c r="C7" s="456" t="s">
        <v>800</v>
      </c>
      <c r="D7" s="456" t="s">
        <v>844</v>
      </c>
      <c r="E7" s="456" t="s">
        <v>2</v>
      </c>
      <c r="F7" s="446" t="s">
        <v>544</v>
      </c>
      <c r="G7" s="456" t="s">
        <v>1166</v>
      </c>
      <c r="H7" s="446" t="s">
        <v>4</v>
      </c>
      <c r="I7" s="467" t="s">
        <v>541</v>
      </c>
      <c r="J7" s="453" t="s">
        <v>551</v>
      </c>
    </row>
    <row r="8" spans="1:11" ht="18.75" customHeight="1">
      <c r="A8" s="463"/>
      <c r="B8" s="457"/>
      <c r="C8" s="457"/>
      <c r="D8" s="457"/>
      <c r="E8" s="457"/>
      <c r="F8" s="463"/>
      <c r="G8" s="457"/>
      <c r="H8" s="463"/>
      <c r="I8" s="468"/>
      <c r="J8" s="453"/>
    </row>
    <row r="9" spans="1:11" ht="18.75" customHeight="1">
      <c r="A9" s="463"/>
      <c r="B9" s="457"/>
      <c r="C9" s="457"/>
      <c r="D9" s="457"/>
      <c r="E9" s="457"/>
      <c r="F9" s="447"/>
      <c r="G9" s="457"/>
      <c r="H9" s="447"/>
      <c r="I9" s="468"/>
      <c r="J9" s="453"/>
    </row>
    <row r="10" spans="1:11" ht="18.75" customHeight="1">
      <c r="A10" s="447"/>
      <c r="B10" s="458"/>
      <c r="C10" s="458"/>
      <c r="D10" s="458"/>
      <c r="E10" s="458"/>
      <c r="F10" s="306" t="str">
        <f>CONCATENATE("ultimii ",durata_evaluare," ani")</f>
        <v>ultimii 5 ani</v>
      </c>
      <c r="G10" s="458"/>
      <c r="H10" s="306" t="str">
        <f>CONCATENATE("ultimii                                  ",durata_evaluare," ani")</f>
        <v>ultimii                                  5 ani</v>
      </c>
      <c r="I10" s="469"/>
      <c r="J10" s="453"/>
    </row>
    <row r="11" spans="1:11">
      <c r="A11" s="79"/>
      <c r="B11" s="58"/>
      <c r="C11" s="58"/>
      <c r="D11" s="58"/>
      <c r="E11" s="29"/>
      <c r="F11" s="130">
        <f>SUMIF(F12:F1012,"&gt;0")</f>
        <v>425</v>
      </c>
      <c r="G11" s="360"/>
      <c r="H11" s="4">
        <f t="shared" ref="H11" si="0">SUMIF(H12:H110,"&gt;0")</f>
        <v>6</v>
      </c>
      <c r="I11" s="261"/>
    </row>
    <row r="12" spans="1:11" ht="31.2">
      <c r="A12" s="36">
        <v>1</v>
      </c>
      <c r="B12" s="7" t="s">
        <v>846</v>
      </c>
      <c r="C12" s="7" t="s">
        <v>831</v>
      </c>
      <c r="D12" s="7" t="s">
        <v>839</v>
      </c>
      <c r="E12" s="189">
        <v>2021</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ht="31.2">
      <c r="A13" s="36">
        <v>2</v>
      </c>
      <c r="B13" s="7" t="s">
        <v>846</v>
      </c>
      <c r="C13" s="7" t="s">
        <v>831</v>
      </c>
      <c r="D13" s="7" t="s">
        <v>840</v>
      </c>
      <c r="E13" s="189">
        <v>2021</v>
      </c>
      <c r="F13" s="15">
        <f t="shared" si="1"/>
        <v>90</v>
      </c>
      <c r="G13" s="36"/>
      <c r="H13" s="51">
        <f t="shared" si="2"/>
        <v>1</v>
      </c>
      <c r="I13" s="307" t="b">
        <f t="shared" si="3"/>
        <v>0</v>
      </c>
      <c r="J13" s="308">
        <f t="shared" ref="J13:J76" si="5">LEN(B13)-LEN(SUBSTITUTE(B13,",",""))+1</f>
        <v>1</v>
      </c>
    </row>
    <row r="14" spans="1:11" ht="31.2">
      <c r="A14" s="36">
        <v>3</v>
      </c>
      <c r="B14" s="7" t="s">
        <v>846</v>
      </c>
      <c r="C14" s="7" t="s">
        <v>831</v>
      </c>
      <c r="D14" s="7" t="s">
        <v>841</v>
      </c>
      <c r="E14" s="189">
        <v>2021</v>
      </c>
      <c r="F14" s="15">
        <f t="shared" si="1"/>
        <v>80</v>
      </c>
      <c r="G14" s="36"/>
      <c r="H14" s="51">
        <f t="shared" si="2"/>
        <v>1</v>
      </c>
      <c r="I14" s="307" t="b">
        <f t="shared" si="3"/>
        <v>0</v>
      </c>
      <c r="J14" s="308">
        <f t="shared" si="5"/>
        <v>1</v>
      </c>
    </row>
    <row r="15" spans="1:11" ht="31.2">
      <c r="A15" s="36">
        <v>4</v>
      </c>
      <c r="B15" s="7" t="s">
        <v>846</v>
      </c>
      <c r="C15" s="7" t="s">
        <v>831</v>
      </c>
      <c r="D15" s="7" t="s">
        <v>842</v>
      </c>
      <c r="E15" s="189">
        <v>2021</v>
      </c>
      <c r="F15" s="15">
        <f t="shared" si="1"/>
        <v>70</v>
      </c>
      <c r="G15" s="36"/>
      <c r="H15" s="51">
        <f t="shared" si="2"/>
        <v>1</v>
      </c>
      <c r="I15" s="307" t="b">
        <f t="shared" si="3"/>
        <v>0</v>
      </c>
      <c r="J15" s="308">
        <f t="shared" si="5"/>
        <v>1</v>
      </c>
    </row>
    <row r="16" spans="1:11">
      <c r="A16" s="36">
        <v>5</v>
      </c>
      <c r="B16" s="7" t="s">
        <v>846</v>
      </c>
      <c r="C16" s="7" t="s">
        <v>832</v>
      </c>
      <c r="D16" s="7" t="s">
        <v>840</v>
      </c>
      <c r="E16" s="189">
        <v>2021</v>
      </c>
      <c r="F16" s="15">
        <f t="shared" si="1"/>
        <v>45</v>
      </c>
      <c r="G16" s="36"/>
      <c r="H16" s="51">
        <f t="shared" si="2"/>
        <v>1</v>
      </c>
      <c r="I16" s="307" t="b">
        <f t="shared" si="3"/>
        <v>0</v>
      </c>
      <c r="J16" s="308">
        <f t="shared" si="5"/>
        <v>1</v>
      </c>
    </row>
    <row r="17" spans="1:10">
      <c r="A17" s="36">
        <v>6</v>
      </c>
      <c r="B17" s="7" t="s">
        <v>846</v>
      </c>
      <c r="C17" s="7" t="s">
        <v>832</v>
      </c>
      <c r="D17" s="7" t="s">
        <v>841</v>
      </c>
      <c r="E17" s="189">
        <v>2021</v>
      </c>
      <c r="F17" s="15">
        <f t="shared" si="1"/>
        <v>40</v>
      </c>
      <c r="G17" s="36"/>
      <c r="H17" s="51">
        <f t="shared" si="2"/>
        <v>1</v>
      </c>
      <c r="I17" s="307" t="b">
        <f t="shared" si="3"/>
        <v>0</v>
      </c>
      <c r="J17" s="308">
        <f t="shared" si="5"/>
        <v>1</v>
      </c>
    </row>
    <row r="18" spans="1:10">
      <c r="A18" s="36">
        <v>7</v>
      </c>
      <c r="B18" s="7" t="s">
        <v>846</v>
      </c>
      <c r="C18" s="7" t="s">
        <v>832</v>
      </c>
      <c r="D18" s="6" t="s">
        <v>842</v>
      </c>
      <c r="E18" s="188">
        <v>2014</v>
      </c>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Q3rqrlsRa4/LHAlQYrBNd+1XeZq3/SfpmYdS9u+7YlNKiSIFvEqcgYAZQZFgYT+K3nOXUgZvGvUyZwe3CzJJxg==" saltValue="QgAy7kN4KkSxZTm1AFp4F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heetViews>
  <sheetFormatPr defaultColWidth="9.109375" defaultRowHeight="15.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8" t="s">
        <v>802</v>
      </c>
      <c r="B4" s="448"/>
      <c r="C4" s="448"/>
      <c r="D4" s="448"/>
      <c r="E4" s="448"/>
      <c r="F4" s="196"/>
    </row>
    <row r="5" spans="1:8">
      <c r="A5" s="448" t="s">
        <v>856</v>
      </c>
      <c r="B5" s="448"/>
      <c r="C5" s="448"/>
      <c r="D5" s="448"/>
      <c r="E5" s="448"/>
      <c r="F5" s="196"/>
    </row>
    <row r="6" spans="1:8" ht="13.5" customHeight="1">
      <c r="D6" s="57"/>
      <c r="E6" s="305" t="str">
        <f>CONCATENATE(functie," ",nume_candidat)</f>
        <v>Asistent Popescu Ion</v>
      </c>
    </row>
    <row r="7" spans="1:8" ht="18.75" customHeight="1">
      <c r="A7" s="446" t="s">
        <v>338</v>
      </c>
      <c r="B7" s="456" t="s">
        <v>848</v>
      </c>
      <c r="C7" s="456" t="s">
        <v>844</v>
      </c>
      <c r="D7" s="456" t="s">
        <v>2</v>
      </c>
      <c r="E7" s="446" t="s">
        <v>544</v>
      </c>
      <c r="F7" s="446" t="s">
        <v>4</v>
      </c>
      <c r="G7" s="467" t="s">
        <v>541</v>
      </c>
      <c r="H7" s="453" t="s">
        <v>551</v>
      </c>
    </row>
    <row r="8" spans="1:8" ht="18.75" customHeight="1">
      <c r="A8" s="463"/>
      <c r="B8" s="457"/>
      <c r="C8" s="457"/>
      <c r="D8" s="457"/>
      <c r="E8" s="463"/>
      <c r="F8" s="463"/>
      <c r="G8" s="468"/>
      <c r="H8" s="453"/>
    </row>
    <row r="9" spans="1:8" ht="18.75" customHeight="1">
      <c r="A9" s="463"/>
      <c r="B9" s="457"/>
      <c r="C9" s="457"/>
      <c r="D9" s="457"/>
      <c r="E9" s="447"/>
      <c r="F9" s="447"/>
      <c r="G9" s="468"/>
      <c r="H9" s="453"/>
    </row>
    <row r="10" spans="1:8" ht="18.75" customHeight="1">
      <c r="A10" s="447"/>
      <c r="B10" s="458"/>
      <c r="C10" s="458"/>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85</v>
      </c>
      <c r="F11" s="4">
        <f t="shared" ref="F11" si="0">SUMIF(F12:F110,"&gt;0")</f>
        <v>3</v>
      </c>
      <c r="G11" s="261"/>
    </row>
    <row r="12" spans="1:8">
      <c r="A12" s="36">
        <v>1</v>
      </c>
      <c r="B12" s="7" t="s">
        <v>852</v>
      </c>
      <c r="C12" s="7" t="s">
        <v>849</v>
      </c>
      <c r="D12" s="189">
        <v>2021</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c r="A13" s="36">
        <v>2</v>
      </c>
      <c r="B13" s="7" t="s">
        <v>852</v>
      </c>
      <c r="C13" s="7" t="s">
        <v>850</v>
      </c>
      <c r="D13" s="189">
        <v>2021</v>
      </c>
      <c r="E13" s="15">
        <f t="shared" si="1"/>
        <v>25</v>
      </c>
      <c r="F13" s="51">
        <f t="shared" si="2"/>
        <v>1</v>
      </c>
      <c r="G13" s="307" t="b">
        <f t="shared" si="3"/>
        <v>0</v>
      </c>
      <c r="H13" s="308">
        <f t="shared" ref="H13:H76" si="5">LEN(B13)-LEN(SUBSTITUTE(B13,",",""))+1</f>
        <v>1</v>
      </c>
    </row>
    <row r="14" spans="1:8">
      <c r="A14" s="36">
        <v>3</v>
      </c>
      <c r="B14" s="7" t="s">
        <v>852</v>
      </c>
      <c r="C14" s="7" t="s">
        <v>851</v>
      </c>
      <c r="D14" s="189">
        <v>2021</v>
      </c>
      <c r="E14" s="15">
        <f t="shared" si="1"/>
        <v>10</v>
      </c>
      <c r="F14" s="51">
        <f t="shared" si="2"/>
        <v>1</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nWkLYPJJlWy4N3jAoAp1d+VUsc14bcsU9ufmV6udATTS4YzkfnLbkTnhnCHPuZxR4DjsTgvZYc/8keZ8f7VOiQ==" saltValue="PYgfHUHe3+iT8NmDE11BC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Electronică și Telecomunicații</v>
      </c>
      <c r="C2" s="54"/>
      <c r="D2" s="56"/>
      <c r="E2" s="46"/>
      <c r="F2" s="55"/>
      <c r="I2"/>
    </row>
    <row r="3" spans="1:9" s="53" customFormat="1">
      <c r="A3" s="304" t="str">
        <f>IF(ISBLANK(departament),"","Departamentul " &amp; departament)</f>
        <v>Departamentul Electronică Aplicată</v>
      </c>
      <c r="C3" s="54"/>
      <c r="D3" s="56"/>
      <c r="E3" s="46"/>
      <c r="F3" s="55"/>
      <c r="I3"/>
    </row>
    <row r="4" spans="1:9">
      <c r="A4" s="448" t="s">
        <v>802</v>
      </c>
      <c r="B4" s="448"/>
      <c r="C4" s="448"/>
      <c r="D4" s="448"/>
      <c r="E4" s="301"/>
      <c r="F4" s="196"/>
    </row>
    <row r="5" spans="1:9">
      <c r="A5" s="448" t="s">
        <v>854</v>
      </c>
      <c r="B5" s="448"/>
      <c r="C5" s="448"/>
      <c r="D5" s="448"/>
      <c r="E5" s="301"/>
      <c r="F5" s="196"/>
    </row>
    <row r="6" spans="1:9" ht="13.5" customHeight="1">
      <c r="C6" s="57"/>
      <c r="D6" s="305"/>
      <c r="E6" s="305" t="str">
        <f>CONCATENATE(functie," ",nume_candidat)</f>
        <v>Asistent Popescu Ion</v>
      </c>
    </row>
    <row r="7" spans="1:9" ht="18.75" customHeight="1">
      <c r="A7" s="446" t="s">
        <v>338</v>
      </c>
      <c r="B7" s="446" t="s">
        <v>855</v>
      </c>
      <c r="C7" s="456" t="s">
        <v>2</v>
      </c>
      <c r="D7" s="446" t="s">
        <v>544</v>
      </c>
      <c r="E7" s="456" t="s">
        <v>1166</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306" t="str">
        <f>CONCATENATE("ultimii ",durata_evaluare," ani")</f>
        <v>ultimii 5 ani</v>
      </c>
      <c r="E10" s="458"/>
      <c r="F10" s="306" t="str">
        <f>CONCATENATE("ultimii                                  ",durata_evaluare," ani")</f>
        <v>ultimii                                  5 ani</v>
      </c>
      <c r="G10" s="469"/>
      <c r="H10" s="453"/>
    </row>
    <row r="11" spans="1:9">
      <c r="A11" s="79"/>
      <c r="B11" s="58"/>
      <c r="C11" s="29"/>
      <c r="D11" s="130">
        <f>SUMIF(D12:D1012,"&gt;0")</f>
        <v>60</v>
      </c>
      <c r="E11" s="360"/>
      <c r="F11" s="4">
        <f t="shared" ref="F11" si="0">SUMIF(F12:F110,"&gt;0")</f>
        <v>3</v>
      </c>
      <c r="G11" s="261"/>
    </row>
    <row r="12" spans="1:9">
      <c r="A12" s="36">
        <v>1</v>
      </c>
      <c r="B12" s="7" t="s">
        <v>855</v>
      </c>
      <c r="C12" s="189">
        <v>2021</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c r="A13" s="36">
        <v>2</v>
      </c>
      <c r="B13" s="7" t="s">
        <v>855</v>
      </c>
      <c r="C13" s="189">
        <v>2021</v>
      </c>
      <c r="D13" s="15">
        <f t="shared" si="1"/>
        <v>20</v>
      </c>
      <c r="E13" s="36"/>
      <c r="F13" s="51">
        <f t="shared" si="2"/>
        <v>1</v>
      </c>
      <c r="G13" s="307" t="b">
        <f t="shared" si="3"/>
        <v>0</v>
      </c>
      <c r="H13" s="308">
        <f t="shared" ref="H13:H76" si="5">LEN(B13)-LEN(SUBSTITUTE(B13,",",""))+1</f>
        <v>1</v>
      </c>
    </row>
    <row r="14" spans="1:9">
      <c r="A14" s="36">
        <v>3</v>
      </c>
      <c r="B14" s="7" t="s">
        <v>855</v>
      </c>
      <c r="C14" s="189">
        <v>2021</v>
      </c>
      <c r="D14" s="15">
        <f t="shared" si="1"/>
        <v>20</v>
      </c>
      <c r="E14" s="36"/>
      <c r="F14" s="51">
        <f t="shared" si="2"/>
        <v>1</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2AXUeu4KCYamL+CLaZRZim0Y0HZ6q6Z3EG4LNcRDWxAUdOaukyHVuYIqJowoPQgfLCbLoKBSkivrS1keTIiBAg==" saltValue="749S9t7qFMKS/1FDgGbtk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10" zoomScaleNormal="100" workbookViewId="0">
      <selection activeCell="E19" sqref="E19"/>
    </sheetView>
  </sheetViews>
  <sheetFormatPr defaultColWidth="9.109375" defaultRowHeight="15.6"/>
  <cols>
    <col min="1" max="1" width="5.6640625" style="53" customWidth="1"/>
    <col min="2" max="2" width="36.6640625" style="57" customWidth="1"/>
    <col min="3" max="3" width="38.44140625" style="57"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Electronică și Telecomunicații</v>
      </c>
      <c r="D2" s="338"/>
      <c r="F2" s="54"/>
      <c r="G2" s="56"/>
      <c r="H2" s="55"/>
    </row>
    <row r="3" spans="1:10" s="53" customFormat="1">
      <c r="A3" s="304" t="str">
        <f>IF(ISBLANK(departament),"","Departamentul " &amp; departament)</f>
        <v>Departamentul Electronică Aplicată</v>
      </c>
      <c r="D3" s="338"/>
      <c r="F3" s="54"/>
      <c r="G3" s="56"/>
      <c r="H3" s="55"/>
    </row>
    <row r="4" spans="1:10">
      <c r="A4" s="448" t="s">
        <v>936</v>
      </c>
      <c r="B4" s="448"/>
      <c r="C4" s="448"/>
      <c r="D4" s="448"/>
      <c r="E4" s="448"/>
      <c r="F4" s="448"/>
      <c r="G4" s="448"/>
      <c r="H4" s="196"/>
    </row>
    <row r="5" spans="1:10">
      <c r="A5" s="454" t="s">
        <v>1067</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0</v>
      </c>
      <c r="C7" s="445" t="s">
        <v>1</v>
      </c>
      <c r="D7" s="445" t="s">
        <v>1068</v>
      </c>
      <c r="E7" s="445" t="s">
        <v>937</v>
      </c>
      <c r="F7" s="445" t="s">
        <v>2</v>
      </c>
      <c r="G7" s="446" t="s">
        <v>544</v>
      </c>
      <c r="H7" s="125" t="s">
        <v>4</v>
      </c>
      <c r="I7" s="452" t="s">
        <v>541</v>
      </c>
      <c r="J7" s="455" t="s">
        <v>551</v>
      </c>
    </row>
    <row r="8" spans="1:10" s="32" customFormat="1" ht="31.2">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1935</v>
      </c>
      <c r="H9" s="4">
        <f>SUMIF(H10:H1259,"&gt;0")</f>
        <v>3</v>
      </c>
      <c r="I9" s="261"/>
      <c r="J9" s="266"/>
    </row>
    <row r="10" spans="1:10" s="71" customFormat="1" ht="31.2">
      <c r="A10" s="36">
        <v>1</v>
      </c>
      <c r="B10" s="7" t="s">
        <v>567</v>
      </c>
      <c r="C10" s="7" t="s">
        <v>553</v>
      </c>
      <c r="D10" s="13" t="s">
        <v>1069</v>
      </c>
      <c r="E10" s="13" t="s">
        <v>940</v>
      </c>
      <c r="F10" s="189">
        <v>2022</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2">
      <c r="A11" s="36">
        <v>2</v>
      </c>
      <c r="B11" s="7" t="s">
        <v>1138</v>
      </c>
      <c r="C11" s="7" t="s">
        <v>553</v>
      </c>
      <c r="D11" s="7" t="s">
        <v>1068</v>
      </c>
      <c r="E11" s="7" t="s">
        <v>938</v>
      </c>
      <c r="F11" s="189">
        <v>2021</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2">
      <c r="A12" s="36">
        <v>3</v>
      </c>
      <c r="B12" s="6" t="s">
        <v>1139</v>
      </c>
      <c r="C12" s="7" t="s">
        <v>553</v>
      </c>
      <c r="D12" s="7" t="s">
        <v>1070</v>
      </c>
      <c r="E12" s="144" t="s">
        <v>938</v>
      </c>
      <c r="F12" s="189">
        <v>2022</v>
      </c>
      <c r="G12" s="15">
        <f>IF(OR($B12="",$C12="",$D12="",$F12&lt;an_initial,$F12&gt;an_final,$I12=FALSE),"",(HLOOKUP(E12,ii11punctaje,2,FALSE))*VLOOKUP(J12,Coef!$E$2:$F$17,2,FALSE))</f>
        <v>720</v>
      </c>
      <c r="H12" s="51">
        <f t="shared" si="0"/>
        <v>1</v>
      </c>
      <c r="I12" s="307" t="b">
        <f t="shared" si="1"/>
        <v>1</v>
      </c>
      <c r="J12" s="315">
        <f t="shared" si="3"/>
        <v>3</v>
      </c>
    </row>
    <row r="13" spans="1:10" s="32" customFormat="1">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TlI6Uj4/c/jfP3X2UBO49EI2eNQZtEHGCN/23zqeSY3uKOeoBLNetuw4CMBFU+WJJbVBL0ThqvuAVW9ldTsoQg==" saltValue="mF+ZFyaIGElGppXw9I/Ve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D17" sqref="D17"/>
    </sheetView>
  </sheetViews>
  <sheetFormatPr defaultColWidth="9.109375" defaultRowHeight="15.6"/>
  <cols>
    <col min="1" max="1" width="5.6640625" style="53" customWidth="1"/>
    <col min="2" max="2" width="36.6640625" style="57" customWidth="1"/>
    <col min="3" max="4" width="38.44140625" style="57" customWidth="1"/>
    <col min="5" max="5" width="27.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04" t="str">
        <f>IF(ISBLANK(facultate), IF(ISBLANK(departament),"","Departament " &amp; departament), "Facultatea " &amp; facultate)</f>
        <v>Facultatea Electronică și Telecomunicații</v>
      </c>
      <c r="F2" s="54"/>
      <c r="G2" s="56"/>
      <c r="H2" s="55"/>
    </row>
    <row r="3" spans="1:10" s="53" customFormat="1">
      <c r="A3" s="304" t="str">
        <f>IF(ISBLANK(departament),"","Departamentul " &amp; departament)</f>
        <v>Departamentul Electronică Aplicată</v>
      </c>
      <c r="F3" s="54"/>
      <c r="G3" s="56"/>
      <c r="H3" s="55"/>
    </row>
    <row r="4" spans="1:10">
      <c r="A4" s="448" t="s">
        <v>936</v>
      </c>
      <c r="B4" s="448"/>
      <c r="C4" s="448"/>
      <c r="D4" s="448"/>
      <c r="E4" s="448"/>
      <c r="F4" s="448"/>
      <c r="G4" s="448"/>
      <c r="H4" s="196"/>
    </row>
    <row r="5" spans="1:10">
      <c r="A5" s="454" t="s">
        <v>1061</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0</v>
      </c>
      <c r="C7" s="445" t="s">
        <v>1</v>
      </c>
      <c r="D7" s="445" t="s">
        <v>1068</v>
      </c>
      <c r="E7" s="445" t="s">
        <v>1072</v>
      </c>
      <c r="F7" s="445" t="s">
        <v>2</v>
      </c>
      <c r="G7" s="446" t="s">
        <v>544</v>
      </c>
      <c r="H7" s="125" t="s">
        <v>4</v>
      </c>
      <c r="I7" s="452" t="s">
        <v>541</v>
      </c>
      <c r="J7" s="455" t="s">
        <v>551</v>
      </c>
    </row>
    <row r="8" spans="1:10" s="32" customFormat="1" ht="31.2">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72</v>
      </c>
      <c r="H9" s="4">
        <f>SUMIF(H10:H1259,"&gt;0")</f>
        <v>1</v>
      </c>
      <c r="I9" s="261"/>
      <c r="J9" s="266"/>
    </row>
    <row r="10" spans="1:10" s="71" customFormat="1">
      <c r="A10" s="36">
        <v>1</v>
      </c>
      <c r="B10" s="7" t="s">
        <v>567</v>
      </c>
      <c r="C10" s="7" t="s">
        <v>553</v>
      </c>
      <c r="D10" s="7" t="s">
        <v>1068</v>
      </c>
      <c r="E10" s="13" t="s">
        <v>1062</v>
      </c>
      <c r="F10" s="189">
        <v>2020</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c r="A11" s="36">
        <v>2</v>
      </c>
      <c r="B11" s="7" t="s">
        <v>552</v>
      </c>
      <c r="C11" s="7" t="s">
        <v>553</v>
      </c>
      <c r="D11" s="7" t="s">
        <v>1068</v>
      </c>
      <c r="E11" s="7" t="s">
        <v>1063</v>
      </c>
      <c r="F11" s="189">
        <v>2021</v>
      </c>
      <c r="G11" s="15" t="str">
        <f>IF(OR($B11="",$C11="",$E11="",$F11&lt;an_initial,$F11&gt;an_final,$I11=FALSE),"",80*VLOOKUP(J11,Coef!$E$2:$F$17,2,FALSE))</f>
        <v/>
      </c>
      <c r="H11" s="51" t="str">
        <f t="shared" si="0"/>
        <v/>
      </c>
      <c r="I11" s="307" t="b">
        <f t="shared" si="1"/>
        <v>0</v>
      </c>
      <c r="J11" s="315">
        <f t="shared" ref="J11:J74" si="3">LEN(B11)-LEN(SUBSTITUTE(B11,",",""))+1</f>
        <v>1</v>
      </c>
    </row>
    <row r="12" spans="1:10" s="32" customFormat="1">
      <c r="A12" s="36">
        <v>3</v>
      </c>
      <c r="B12" s="6" t="s">
        <v>566</v>
      </c>
      <c r="C12" s="7" t="s">
        <v>553</v>
      </c>
      <c r="D12" s="7" t="s">
        <v>1068</v>
      </c>
      <c r="E12" s="6" t="s">
        <v>92</v>
      </c>
      <c r="F12" s="189">
        <v>2016</v>
      </c>
      <c r="G12" s="15" t="str">
        <f>IF(OR($B12="",$C12="",$E12="",$F12&lt;an_initial,$F12&gt;an_final,$I12=FALSE),"",80*VLOOKUP(J12,Coef!$E$2:$F$17,2,FALSE))</f>
        <v/>
      </c>
      <c r="H12" s="51" t="str">
        <f t="shared" si="0"/>
        <v/>
      </c>
      <c r="I12" s="307" t="b">
        <f t="shared" si="1"/>
        <v>1</v>
      </c>
      <c r="J12" s="315">
        <f t="shared" si="3"/>
        <v>1</v>
      </c>
    </row>
    <row r="13" spans="1:10" s="32" customFormat="1">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xTOdjBOH8p0dYY1+J7m3yCIxhAZzWITCe1+EKE8IrW4KcrqBBlhB8Ru0eG5+7uwvAafXlPKAeIvRJUWDSRGwTw==" saltValue="gwSQQ3GWIhps700ibi1TP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1" sqref="B11"/>
    </sheetView>
  </sheetViews>
  <sheetFormatPr defaultRowHeight="14.4"/>
  <cols>
    <col min="1" max="2" width="36.5546875" bestFit="1" customWidth="1"/>
    <col min="3" max="3" width="33.6640625" bestFit="1" customWidth="1"/>
    <col min="4" max="4" width="36.554687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6" t="s">
        <v>536</v>
      </c>
      <c r="B9" s="148"/>
      <c r="F9" t="s">
        <v>507</v>
      </c>
      <c r="J9" t="s">
        <v>518</v>
      </c>
    </row>
    <row r="10" spans="1:10">
      <c r="A10" s="157" t="s">
        <v>537</v>
      </c>
      <c r="B10" s="158">
        <v>2020</v>
      </c>
      <c r="F10" t="s">
        <v>508</v>
      </c>
      <c r="J10" t="s">
        <v>519</v>
      </c>
    </row>
    <row r="11" spans="1:10">
      <c r="A11" s="157" t="s">
        <v>538</v>
      </c>
      <c r="B11" s="158">
        <v>2024</v>
      </c>
      <c r="F11" t="s">
        <v>509</v>
      </c>
      <c r="J11" t="s">
        <v>520</v>
      </c>
    </row>
    <row r="12" spans="1:10">
      <c r="A12" s="159" t="s">
        <v>539</v>
      </c>
      <c r="B12" s="160">
        <f>an_final-an_initial+1</f>
        <v>5</v>
      </c>
      <c r="J12" t="s">
        <v>521</v>
      </c>
    </row>
    <row r="13" spans="1:10">
      <c r="J13" t="s">
        <v>522</v>
      </c>
    </row>
    <row r="14" spans="1:10">
      <c r="J14" t="s">
        <v>523</v>
      </c>
    </row>
    <row r="15" spans="1:10">
      <c r="A15" s="146" t="s">
        <v>820</v>
      </c>
      <c r="B15" s="147"/>
      <c r="C15" s="148"/>
      <c r="J15" t="s">
        <v>524</v>
      </c>
    </row>
    <row r="16" spans="1:10">
      <c r="A16" s="149"/>
      <c r="B16" s="150" t="s">
        <v>835</v>
      </c>
      <c r="C16" s="151" t="s">
        <v>836</v>
      </c>
      <c r="J16" t="s">
        <v>525</v>
      </c>
    </row>
    <row r="17" spans="1:10">
      <c r="A17" s="152" t="s">
        <v>831</v>
      </c>
      <c r="B17" s="2">
        <v>100</v>
      </c>
      <c r="C17" s="153">
        <v>50</v>
      </c>
      <c r="J17" t="s">
        <v>526</v>
      </c>
    </row>
    <row r="18" spans="1:10">
      <c r="A18" s="152" t="s">
        <v>832</v>
      </c>
      <c r="B18" s="2">
        <v>50</v>
      </c>
      <c r="C18" s="153">
        <v>25</v>
      </c>
      <c r="J18" t="s">
        <v>527</v>
      </c>
    </row>
    <row r="19" spans="1:10">
      <c r="A19" s="154" t="s">
        <v>833</v>
      </c>
      <c r="B19" s="155">
        <v>25</v>
      </c>
      <c r="C19" s="156">
        <v>10</v>
      </c>
      <c r="J19" t="s">
        <v>528</v>
      </c>
    </row>
    <row r="20" spans="1:10">
      <c r="J20" t="s">
        <v>529</v>
      </c>
    </row>
    <row r="21" spans="1:10">
      <c r="A21" s="146" t="s">
        <v>838</v>
      </c>
      <c r="B21" s="147"/>
      <c r="C21" s="147"/>
      <c r="D21" s="147"/>
      <c r="E21" s="148"/>
      <c r="J21" t="s">
        <v>530</v>
      </c>
    </row>
    <row r="22" spans="1:10">
      <c r="A22" s="154"/>
      <c r="B22" s="150" t="s">
        <v>839</v>
      </c>
      <c r="C22" s="150" t="s">
        <v>840</v>
      </c>
      <c r="D22" s="150" t="s">
        <v>841</v>
      </c>
      <c r="E22" s="151" t="s">
        <v>842</v>
      </c>
      <c r="J22" t="s">
        <v>531</v>
      </c>
    </row>
    <row r="23" spans="1:10">
      <c r="A23" s="154" t="s">
        <v>831</v>
      </c>
      <c r="B23" s="2">
        <v>100</v>
      </c>
      <c r="C23" s="2">
        <v>90</v>
      </c>
      <c r="D23" s="2">
        <v>80</v>
      </c>
      <c r="E23" s="153">
        <v>70</v>
      </c>
      <c r="J23" t="s">
        <v>532</v>
      </c>
    </row>
    <row r="24" spans="1:10">
      <c r="A24" s="152" t="s">
        <v>832</v>
      </c>
      <c r="B24" s="155">
        <v>50</v>
      </c>
      <c r="C24" s="155">
        <v>45</v>
      </c>
      <c r="D24" s="155">
        <v>40</v>
      </c>
      <c r="E24" s="156">
        <v>35</v>
      </c>
      <c r="J24" t="s">
        <v>533</v>
      </c>
    </row>
    <row r="25" spans="1:10">
      <c r="J25" t="s">
        <v>534</v>
      </c>
    </row>
    <row r="26" spans="1:10">
      <c r="A26" s="146" t="s">
        <v>847</v>
      </c>
      <c r="B26" s="147"/>
      <c r="C26" s="148"/>
      <c r="J26" t="s">
        <v>1114</v>
      </c>
    </row>
    <row r="27" spans="1:10">
      <c r="A27" s="157" t="s">
        <v>849</v>
      </c>
      <c r="B27" t="s">
        <v>850</v>
      </c>
      <c r="C27" s="158" t="s">
        <v>851</v>
      </c>
      <c r="J27" t="s">
        <v>535</v>
      </c>
    </row>
    <row r="28" spans="1:10">
      <c r="A28" s="159">
        <v>50</v>
      </c>
      <c r="B28" s="162">
        <v>25</v>
      </c>
      <c r="C28" s="160">
        <v>10</v>
      </c>
    </row>
    <row r="30" spans="1:10">
      <c r="A30" s="146" t="s">
        <v>860</v>
      </c>
      <c r="B30" s="147"/>
      <c r="C30" s="148"/>
    </row>
    <row r="31" spans="1:10">
      <c r="A31" s="157" t="s">
        <v>861</v>
      </c>
      <c r="B31" t="s">
        <v>862</v>
      </c>
      <c r="C31" s="158" t="s">
        <v>863</v>
      </c>
    </row>
    <row r="32" spans="1:10">
      <c r="A32" s="159">
        <v>5</v>
      </c>
      <c r="B32" s="162">
        <v>10</v>
      </c>
      <c r="C32" s="160">
        <v>2</v>
      </c>
    </row>
    <row r="34" spans="1:14">
      <c r="A34" s="146" t="s">
        <v>871</v>
      </c>
      <c r="B34" s="147"/>
      <c r="C34" s="148"/>
    </row>
    <row r="35" spans="1:14">
      <c r="A35" s="157" t="s">
        <v>873</v>
      </c>
      <c r="B35" t="s">
        <v>874</v>
      </c>
      <c r="C35" s="158" t="s">
        <v>872</v>
      </c>
    </row>
    <row r="36" spans="1:14">
      <c r="A36" s="165">
        <v>50</v>
      </c>
      <c r="B36" s="166">
        <v>20</v>
      </c>
      <c r="C36" s="167">
        <v>5</v>
      </c>
      <c r="N36" s="145"/>
    </row>
    <row r="37" spans="1:14">
      <c r="N37" s="145"/>
    </row>
    <row r="38" spans="1:14">
      <c r="A38" s="146" t="s">
        <v>881</v>
      </c>
      <c r="B38" s="148"/>
      <c r="N38" s="145"/>
    </row>
    <row r="39" spans="1:14">
      <c r="A39" s="157" t="s">
        <v>879</v>
      </c>
      <c r="B39" s="158" t="s">
        <v>880</v>
      </c>
    </row>
    <row r="40" spans="1:14">
      <c r="A40" s="159">
        <v>5</v>
      </c>
      <c r="B40" s="160">
        <v>5</v>
      </c>
    </row>
    <row r="42" spans="1:14">
      <c r="A42" s="146" t="s">
        <v>882</v>
      </c>
      <c r="B42" s="147"/>
      <c r="C42" s="148"/>
    </row>
    <row r="43" spans="1:14">
      <c r="A43" s="157" t="s">
        <v>883</v>
      </c>
      <c r="B43" t="s">
        <v>884</v>
      </c>
      <c r="C43" s="158" t="s">
        <v>885</v>
      </c>
    </row>
    <row r="44" spans="1:14">
      <c r="A44" s="159">
        <v>10</v>
      </c>
      <c r="B44" s="162">
        <v>10</v>
      </c>
      <c r="C44" s="160">
        <v>5</v>
      </c>
    </row>
    <row r="46" spans="1:14">
      <c r="A46" t="s">
        <v>893</v>
      </c>
    </row>
    <row r="47" spans="1:14">
      <c r="A47" s="145" t="s">
        <v>894</v>
      </c>
      <c r="B47" s="145" t="s">
        <v>895</v>
      </c>
      <c r="C47" s="145" t="s">
        <v>896</v>
      </c>
      <c r="D47" s="145" t="s">
        <v>897</v>
      </c>
    </row>
    <row r="48" spans="1:14">
      <c r="A48" s="168">
        <v>120</v>
      </c>
      <c r="B48" s="168">
        <v>60</v>
      </c>
      <c r="C48" s="168">
        <v>40</v>
      </c>
      <c r="D48" s="168">
        <v>20</v>
      </c>
    </row>
    <row r="50" spans="1:5">
      <c r="A50" t="s">
        <v>901</v>
      </c>
    </row>
    <row r="51" spans="1:5">
      <c r="A51" s="145" t="s">
        <v>894</v>
      </c>
      <c r="B51" s="145" t="s">
        <v>902</v>
      </c>
    </row>
    <row r="52" spans="1:5">
      <c r="A52" s="145">
        <v>200</v>
      </c>
      <c r="B52" s="168">
        <v>50</v>
      </c>
    </row>
    <row r="54" spans="1:5">
      <c r="A54" t="s">
        <v>905</v>
      </c>
    </row>
    <row r="55" spans="1:5" ht="18.600000000000001">
      <c r="B55" s="161" t="s">
        <v>769</v>
      </c>
      <c r="C55" s="161" t="s">
        <v>770</v>
      </c>
      <c r="D55" s="161" t="s">
        <v>771</v>
      </c>
    </row>
    <row r="56" spans="1:5">
      <c r="A56" s="168" t="s">
        <v>803</v>
      </c>
      <c r="B56" s="168">
        <v>50</v>
      </c>
      <c r="C56" s="168">
        <v>5</v>
      </c>
      <c r="D56">
        <v>3</v>
      </c>
    </row>
    <row r="57" spans="1:5">
      <c r="A57" s="168" t="s">
        <v>804</v>
      </c>
      <c r="B57" s="168">
        <v>20</v>
      </c>
      <c r="C57" s="168">
        <v>2</v>
      </c>
      <c r="D57">
        <v>3</v>
      </c>
    </row>
    <row r="59" spans="1:5">
      <c r="A59" t="s">
        <v>909</v>
      </c>
    </row>
    <row r="60" spans="1:5">
      <c r="A60" s="145" t="s">
        <v>910</v>
      </c>
      <c r="B60" s="145" t="s">
        <v>462</v>
      </c>
    </row>
    <row r="61" spans="1:5">
      <c r="A61" s="168">
        <v>15</v>
      </c>
      <c r="B61" s="168">
        <v>10</v>
      </c>
    </row>
    <row r="63" spans="1:5">
      <c r="A63" t="s">
        <v>920</v>
      </c>
    </row>
    <row r="64" spans="1:5">
      <c r="A64" t="s">
        <v>916</v>
      </c>
      <c r="B64" t="s">
        <v>917</v>
      </c>
      <c r="C64" t="s">
        <v>918</v>
      </c>
      <c r="D64" t="s">
        <v>919</v>
      </c>
      <c r="E64" t="s">
        <v>915</v>
      </c>
    </row>
    <row r="65" spans="1:8">
      <c r="A65" s="145">
        <v>10</v>
      </c>
      <c r="B65" s="145">
        <v>10</v>
      </c>
      <c r="C65" s="145">
        <v>10</v>
      </c>
      <c r="D65" s="145">
        <v>50</v>
      </c>
      <c r="E65" s="145">
        <v>10</v>
      </c>
    </row>
    <row r="66" spans="1:8">
      <c r="B66" s="145"/>
    </row>
    <row r="67" spans="1:8">
      <c r="A67" t="s">
        <v>925</v>
      </c>
      <c r="B67" s="145"/>
    </row>
    <row r="68" spans="1:8">
      <c r="A68" t="s">
        <v>927</v>
      </c>
      <c r="B68" t="s">
        <v>928</v>
      </c>
      <c r="C68" t="s">
        <v>926</v>
      </c>
    </row>
    <row r="69" spans="1:8">
      <c r="A69" s="145">
        <v>60</v>
      </c>
      <c r="B69" s="145">
        <v>30</v>
      </c>
      <c r="C69" s="145">
        <v>15</v>
      </c>
    </row>
    <row r="70" spans="1:8">
      <c r="B70" s="145"/>
    </row>
    <row r="71" spans="1:8" ht="15.75" customHeight="1">
      <c r="A71" s="142" t="s">
        <v>946</v>
      </c>
      <c r="B71" s="142"/>
      <c r="C71" s="142"/>
      <c r="D71" s="142"/>
      <c r="E71" s="142"/>
      <c r="F71" s="142"/>
      <c r="G71" s="142"/>
      <c r="H71" s="142"/>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42" t="s">
        <v>948</v>
      </c>
    </row>
    <row r="76" spans="1:8">
      <c r="A76" t="s">
        <v>947</v>
      </c>
      <c r="B76" t="s">
        <v>943</v>
      </c>
      <c r="C76" t="s">
        <v>944</v>
      </c>
      <c r="D76" t="s">
        <v>945</v>
      </c>
    </row>
    <row r="77" spans="1:8">
      <c r="A77">
        <v>100</v>
      </c>
      <c r="B77">
        <v>60</v>
      </c>
      <c r="C77">
        <v>30</v>
      </c>
      <c r="D77">
        <v>15</v>
      </c>
    </row>
    <row r="79" spans="1:8" ht="15.6">
      <c r="A79" s="142" t="s">
        <v>960</v>
      </c>
      <c r="B79" s="142"/>
      <c r="C79" s="142"/>
      <c r="D79" s="142"/>
      <c r="E79" s="142"/>
      <c r="F79" s="142"/>
      <c r="G79" s="142"/>
    </row>
    <row r="80" spans="1:8">
      <c r="A80" s="172" t="s">
        <v>952</v>
      </c>
      <c r="B80" s="172" t="s">
        <v>951</v>
      </c>
    </row>
    <row r="81" spans="1:10">
      <c r="A81">
        <v>200</v>
      </c>
      <c r="B81">
        <v>100</v>
      </c>
    </row>
    <row r="83" spans="1:10" ht="15.6">
      <c r="A83" s="174" t="s">
        <v>954</v>
      </c>
      <c r="B83" s="174"/>
      <c r="C83" s="174"/>
      <c r="D83" s="173"/>
      <c r="E83" s="173"/>
      <c r="F83" s="173"/>
      <c r="G83" s="173"/>
      <c r="H83" s="173"/>
      <c r="I83" s="173"/>
    </row>
    <row r="84" spans="1:10" ht="15.6">
      <c r="A84" s="175" t="s">
        <v>548</v>
      </c>
      <c r="B84" s="175" t="s">
        <v>549</v>
      </c>
      <c r="C84" s="176" t="s">
        <v>958</v>
      </c>
      <c r="J84" s="173"/>
    </row>
    <row r="85" spans="1:10">
      <c r="A85" s="177">
        <v>200</v>
      </c>
      <c r="B85" s="177">
        <v>100</v>
      </c>
      <c r="C85" s="177">
        <v>100</v>
      </c>
    </row>
    <row r="87" spans="1:10" ht="15.6">
      <c r="A87" s="142" t="s">
        <v>959</v>
      </c>
      <c r="B87" s="142"/>
      <c r="C87" s="142"/>
      <c r="D87" s="142"/>
      <c r="E87" s="142"/>
      <c r="F87" s="142"/>
      <c r="G87" s="142"/>
    </row>
    <row r="88" spans="1:10">
      <c r="A88" t="s">
        <v>729</v>
      </c>
      <c r="B88" t="s">
        <v>730</v>
      </c>
      <c r="C88" t="s">
        <v>731</v>
      </c>
    </row>
    <row r="89" spans="1:10">
      <c r="A89">
        <v>10</v>
      </c>
      <c r="B89">
        <v>8</v>
      </c>
      <c r="C89">
        <v>3</v>
      </c>
    </row>
    <row r="91" spans="1:10" ht="15.6">
      <c r="A91" s="142" t="s">
        <v>966</v>
      </c>
      <c r="B91" s="142"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42" t="s">
        <v>980</v>
      </c>
      <c r="B106" s="142"/>
      <c r="C106" s="142"/>
      <c r="D106" s="142"/>
      <c r="E106" s="142"/>
      <c r="F106" s="142"/>
      <c r="G106" s="142"/>
      <c r="H106" s="142"/>
    </row>
    <row r="107" spans="1:8">
      <c r="A107" t="s">
        <v>982</v>
      </c>
      <c r="B107" t="s">
        <v>983</v>
      </c>
      <c r="C107" t="s">
        <v>981</v>
      </c>
    </row>
    <row r="108" spans="1:8">
      <c r="A108">
        <v>0.75</v>
      </c>
      <c r="B108">
        <v>0.6</v>
      </c>
      <c r="C108">
        <v>0.5</v>
      </c>
    </row>
    <row r="110" spans="1:8" ht="15.75" customHeight="1">
      <c r="A110" s="142" t="s">
        <v>984</v>
      </c>
      <c r="B110" s="142"/>
      <c r="C110" s="142"/>
      <c r="D110" s="142"/>
      <c r="E110" s="142"/>
      <c r="F110" s="142"/>
      <c r="G110" s="142"/>
      <c r="H110" s="142"/>
    </row>
    <row r="111" spans="1:8">
      <c r="A111" t="s">
        <v>985</v>
      </c>
      <c r="B111" t="s">
        <v>986</v>
      </c>
      <c r="C111" t="s">
        <v>987</v>
      </c>
      <c r="D111" t="s">
        <v>988</v>
      </c>
    </row>
    <row r="112" spans="1:8">
      <c r="A112">
        <v>30</v>
      </c>
      <c r="B112">
        <v>15</v>
      </c>
      <c r="C112">
        <v>10</v>
      </c>
      <c r="D112">
        <v>5</v>
      </c>
    </row>
    <row r="114" spans="1:8" ht="15.6">
      <c r="A114" s="142" t="s">
        <v>990</v>
      </c>
      <c r="B114" s="142"/>
      <c r="C114" s="142"/>
      <c r="D114" s="142"/>
      <c r="E114" s="142"/>
      <c r="F114" s="142"/>
      <c r="G114" s="142"/>
      <c r="H114" s="142"/>
    </row>
    <row r="115" spans="1:8">
      <c r="A115" t="s">
        <v>992</v>
      </c>
      <c r="B115" t="s">
        <v>993</v>
      </c>
      <c r="C115" t="s">
        <v>994</v>
      </c>
      <c r="D115" t="s">
        <v>995</v>
      </c>
    </row>
    <row r="116" spans="1:8">
      <c r="A116">
        <v>0.3</v>
      </c>
      <c r="B116">
        <v>0.4</v>
      </c>
      <c r="C116">
        <v>0.4</v>
      </c>
      <c r="D116">
        <v>0.3</v>
      </c>
    </row>
    <row r="118" spans="1:8" ht="15.6">
      <c r="A118" s="142" t="s">
        <v>1013</v>
      </c>
      <c r="B118" s="142"/>
      <c r="C118" s="142"/>
      <c r="D118" s="142"/>
      <c r="E118" s="142"/>
      <c r="F118" s="142"/>
    </row>
    <row r="119" spans="1:8">
      <c r="A119" s="145" t="s">
        <v>1000</v>
      </c>
      <c r="B119" s="145" t="s">
        <v>1001</v>
      </c>
    </row>
    <row r="120" spans="1:8">
      <c r="A120">
        <v>10</v>
      </c>
      <c r="B120">
        <v>8</v>
      </c>
    </row>
    <row r="122" spans="1:8">
      <c r="A122" t="s">
        <v>1085</v>
      </c>
    </row>
    <row r="123" spans="1:8" ht="18.600000000000001">
      <c r="A123" s="168" t="s">
        <v>1090</v>
      </c>
      <c r="B123" s="168" t="s">
        <v>1086</v>
      </c>
      <c r="C123" s="168" t="str">
        <f>CONCATENATE("Sub îndrumarea comisiei care include ",functie," ",nume_candidat)</f>
        <v>Sub îndrumarea comisiei care include Asistent Popescu Ion</v>
      </c>
    </row>
    <row r="124" spans="1:8">
      <c r="A124">
        <v>50</v>
      </c>
      <c r="B124">
        <v>10</v>
      </c>
      <c r="C124">
        <v>5</v>
      </c>
    </row>
    <row r="126" spans="1:8" ht="15.6">
      <c r="A126" s="142" t="s">
        <v>1012</v>
      </c>
      <c r="B126" s="142"/>
      <c r="C126" s="142"/>
      <c r="D126" s="142"/>
      <c r="E126" s="142"/>
    </row>
    <row r="127" spans="1:8">
      <c r="A127" t="s">
        <v>1009</v>
      </c>
      <c r="B127" t="s">
        <v>1010</v>
      </c>
      <c r="C127" t="s">
        <v>1011</v>
      </c>
    </row>
    <row r="128" spans="1:8">
      <c r="A128" s="168">
        <v>20</v>
      </c>
      <c r="B128" s="168">
        <v>5</v>
      </c>
      <c r="C128" s="168">
        <v>2</v>
      </c>
    </row>
    <row r="130" spans="1:12">
      <c r="A130" t="s">
        <v>1021</v>
      </c>
    </row>
    <row r="131" spans="1:12">
      <c r="A131" t="s">
        <v>1023</v>
      </c>
      <c r="B131" t="s">
        <v>1024</v>
      </c>
      <c r="C131" t="s">
        <v>1025</v>
      </c>
      <c r="D131" t="s">
        <v>1026</v>
      </c>
      <c r="E131" t="s">
        <v>1027</v>
      </c>
      <c r="F131" t="s">
        <v>1028</v>
      </c>
    </row>
    <row r="132" spans="1:12">
      <c r="A132" s="180">
        <v>50</v>
      </c>
      <c r="B132" s="181">
        <v>25</v>
      </c>
      <c r="C132" s="182">
        <v>10</v>
      </c>
      <c r="D132" s="180">
        <v>20</v>
      </c>
      <c r="E132" s="181">
        <v>10</v>
      </c>
      <c r="F132" s="182">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31.2">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30.4">
      <c r="A141" s="183">
        <v>400</v>
      </c>
      <c r="B141" s="184">
        <v>200</v>
      </c>
      <c r="C141" s="184">
        <v>100</v>
      </c>
      <c r="D141" s="185">
        <v>50</v>
      </c>
      <c r="E141" s="183">
        <v>200</v>
      </c>
      <c r="F141" s="184">
        <v>100</v>
      </c>
      <c r="G141" s="184">
        <v>50</v>
      </c>
      <c r="H141" s="185">
        <v>25</v>
      </c>
      <c r="I141" s="183">
        <v>20</v>
      </c>
      <c r="J141" s="184" t="s">
        <v>1040</v>
      </c>
      <c r="K141" s="184">
        <v>10</v>
      </c>
      <c r="L141" s="185">
        <v>5</v>
      </c>
    </row>
    <row r="142" spans="1:12">
      <c r="J142" s="184">
        <v>10</v>
      </c>
    </row>
    <row r="143" spans="1:12" ht="15.6">
      <c r="A143" s="301" t="s">
        <v>1045</v>
      </c>
      <c r="B143" s="301"/>
      <c r="C143" s="301"/>
      <c r="D143" s="301"/>
      <c r="E143" s="301"/>
    </row>
    <row r="144" spans="1:12">
      <c r="A144" s="181" t="s">
        <v>1046</v>
      </c>
      <c r="B144" s="186" t="s">
        <v>1047</v>
      </c>
    </row>
    <row r="145" spans="1:3">
      <c r="A145" s="181">
        <v>100</v>
      </c>
      <c r="B145" s="182">
        <v>50</v>
      </c>
    </row>
    <row r="147" spans="1:3" ht="28.8">
      <c r="A147" s="163" t="s">
        <v>1050</v>
      </c>
      <c r="B147" s="164" t="s">
        <v>618</v>
      </c>
      <c r="C147" s="164" t="s">
        <v>618</v>
      </c>
    </row>
    <row r="148" spans="1:3">
      <c r="A148" s="187" t="s">
        <v>1051</v>
      </c>
      <c r="B148" s="187" t="s">
        <v>1052</v>
      </c>
    </row>
    <row r="149" spans="1:3">
      <c r="A149" s="164">
        <v>10</v>
      </c>
      <c r="B149" s="164">
        <v>5</v>
      </c>
    </row>
  </sheetData>
  <sheetProtection algorithmName="SHA-512" hashValue="QfML9wCrecbeQErXdkfAnfumO9OViC0IA+MLz1pyKd+THR6AVUVsTsFcZBOW/ul+e+jZvv84VIj76PxBTYmG5Q==" saltValue="OE75pu09KNKJbp0UzwK/e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57" customWidth="1"/>
    <col min="4" max="4" width="27.44140625" style="57"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45" t="str">
        <f>IF(ISBLANK(facultate), IF(ISBLANK(departament),"","Departament " &amp; departament), "Facultatea " &amp; facultate)</f>
        <v>Facultatea Electronică și Telecomunicații</v>
      </c>
      <c r="F2" s="54"/>
      <c r="G2" s="56"/>
      <c r="H2" s="55"/>
    </row>
    <row r="3" spans="1:10" s="53" customFormat="1">
      <c r="A3" s="345" t="str">
        <f>IF(ISBLANK(departament),"","Departamentul " &amp; departament)</f>
        <v>Departamentul Electronică Aplicată</v>
      </c>
      <c r="F3" s="54"/>
      <c r="G3" s="56"/>
      <c r="H3" s="55"/>
    </row>
    <row r="4" spans="1:10">
      <c r="A4" s="448" t="s">
        <v>936</v>
      </c>
      <c r="B4" s="448"/>
      <c r="C4" s="448"/>
      <c r="D4" s="448"/>
      <c r="E4" s="448"/>
      <c r="F4" s="448"/>
      <c r="G4" s="448"/>
      <c r="H4" s="196"/>
    </row>
    <row r="5" spans="1:10" ht="15.75" customHeight="1">
      <c r="A5" s="454" t="s">
        <v>956</v>
      </c>
      <c r="B5" s="448"/>
      <c r="C5" s="448"/>
      <c r="D5" s="448"/>
      <c r="E5" s="448"/>
      <c r="F5" s="448"/>
      <c r="G5" s="448"/>
      <c r="H5" s="196"/>
    </row>
    <row r="6" spans="1:10" ht="13.5" customHeight="1">
      <c r="G6" s="422" t="str">
        <f>CONCATENATE(functie," ",nume_candidat)</f>
        <v>Asistent Popescu Ion</v>
      </c>
    </row>
    <row r="7" spans="1:10" s="32" customFormat="1" ht="15.75" customHeight="1">
      <c r="A7" s="445" t="s">
        <v>338</v>
      </c>
      <c r="B7" s="445" t="s">
        <v>0</v>
      </c>
      <c r="C7" s="445" t="s">
        <v>1</v>
      </c>
      <c r="D7" s="446" t="s">
        <v>1074</v>
      </c>
      <c r="E7" s="446" t="s">
        <v>1073</v>
      </c>
      <c r="F7" s="445" t="s">
        <v>2</v>
      </c>
      <c r="G7" s="446" t="s">
        <v>544</v>
      </c>
      <c r="H7" s="125" t="s">
        <v>4</v>
      </c>
      <c r="I7" s="452" t="s">
        <v>541</v>
      </c>
      <c r="J7" s="455" t="s">
        <v>551</v>
      </c>
    </row>
    <row r="8" spans="1:10" s="32" customFormat="1" ht="31.2">
      <c r="A8" s="445"/>
      <c r="B8" s="445"/>
      <c r="C8" s="445"/>
      <c r="D8" s="447"/>
      <c r="E8" s="447"/>
      <c r="F8" s="445"/>
      <c r="G8" s="447"/>
      <c r="H8" s="327" t="str">
        <f>CONCATENATE("ultimii                                  ",durata_evaluare," ani")</f>
        <v>ultimii                                  5 ani</v>
      </c>
      <c r="I8" s="452"/>
      <c r="J8" s="455"/>
    </row>
    <row r="9" spans="1:10" s="32" customFormat="1">
      <c r="A9" s="79"/>
      <c r="B9" s="58"/>
      <c r="C9" s="58"/>
      <c r="D9" s="58"/>
      <c r="E9" s="58"/>
      <c r="F9" s="143"/>
      <c r="G9" s="314">
        <f>SUMIF(G10:G1010,"&gt;0")</f>
        <v>150</v>
      </c>
      <c r="H9" s="328">
        <f>SUMIF(H10:H1259,"&gt;0")</f>
        <v>2</v>
      </c>
      <c r="I9" s="261"/>
      <c r="J9" s="266"/>
    </row>
    <row r="10" spans="1:10" s="71" customFormat="1">
      <c r="A10" s="36">
        <v>1</v>
      </c>
      <c r="B10" s="7" t="s">
        <v>567</v>
      </c>
      <c r="C10" s="7" t="s">
        <v>553</v>
      </c>
      <c r="D10" s="13" t="s">
        <v>560</v>
      </c>
      <c r="E10" s="13" t="s">
        <v>947</v>
      </c>
      <c r="F10" s="189">
        <v>2021</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c r="A11" s="36">
        <v>2</v>
      </c>
      <c r="B11" s="7" t="s">
        <v>552</v>
      </c>
      <c r="C11" s="7" t="s">
        <v>553</v>
      </c>
      <c r="D11" s="7" t="s">
        <v>560</v>
      </c>
      <c r="E11" s="7" t="s">
        <v>944</v>
      </c>
      <c r="F11" s="189">
        <v>2021</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46.8">
      <c r="A12" s="36">
        <v>3</v>
      </c>
      <c r="B12" s="6" t="s">
        <v>566</v>
      </c>
      <c r="C12" s="7" t="s">
        <v>553</v>
      </c>
      <c r="D12" s="6" t="s">
        <v>560</v>
      </c>
      <c r="E12" s="144" t="s">
        <v>943</v>
      </c>
      <c r="F12" s="189">
        <v>2024</v>
      </c>
      <c r="G12" s="314">
        <f>IF(OR($B12="",$C12="",$D12="",$F12&lt;an_initial,$F12&gt;an_final,$I12=FALSE),"",(HLOOKUP(E12,ii12punctaje,2,FALSE))*VLOOKUP(J12,Coef!$E$2:$F$17,2,FALSE))</f>
        <v>60</v>
      </c>
      <c r="H12" s="329">
        <f t="shared" si="0"/>
        <v>1</v>
      </c>
      <c r="I12" s="330" t="b">
        <f t="shared" si="1"/>
        <v>1</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lHh28+kuiKCS2+gfa68lYYCajTkOJGS8DSux8IpDy6MxVaxe6h4AluRlNZ61pJBNaW8T3K+Lxv6IYqjz0M33vA==" saltValue="qVflzWSLtqgFgwGlUZ2EK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275"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Electronică și Telecomunicații</v>
      </c>
      <c r="C2" s="338"/>
      <c r="D2" s="338"/>
      <c r="F2" s="54"/>
      <c r="G2" s="56"/>
      <c r="H2" s="55"/>
    </row>
    <row r="3" spans="1:10" s="53" customFormat="1">
      <c r="A3" s="304" t="str">
        <f>IF(ISBLANK(departament),"","Departamentul " &amp; departament)</f>
        <v>Departamentul Electronică Aplicată</v>
      </c>
      <c r="C3" s="338"/>
      <c r="D3" s="338"/>
      <c r="F3" s="54"/>
      <c r="G3" s="56"/>
      <c r="H3" s="55"/>
    </row>
    <row r="4" spans="1:10">
      <c r="A4" s="448" t="s">
        <v>936</v>
      </c>
      <c r="B4" s="448"/>
      <c r="C4" s="448"/>
      <c r="D4" s="448"/>
      <c r="E4" s="448"/>
      <c r="F4" s="448"/>
      <c r="G4" s="448"/>
      <c r="H4" s="196"/>
    </row>
    <row r="5" spans="1:10" ht="15.75" customHeight="1">
      <c r="A5" s="454" t="s">
        <v>955</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949</v>
      </c>
      <c r="C7" s="445" t="s">
        <v>451</v>
      </c>
      <c r="D7" s="446" t="s">
        <v>1098</v>
      </c>
      <c r="E7" s="445" t="s">
        <v>950</v>
      </c>
      <c r="F7" s="445" t="s">
        <v>2</v>
      </c>
      <c r="G7" s="446" t="s">
        <v>544</v>
      </c>
      <c r="H7" s="125" t="s">
        <v>4</v>
      </c>
      <c r="I7" s="452" t="s">
        <v>541</v>
      </c>
      <c r="J7" s="455" t="s">
        <v>551</v>
      </c>
    </row>
    <row r="8" spans="1:10" s="32" customFormat="1" ht="31.2">
      <c r="A8" s="445"/>
      <c r="B8" s="445"/>
      <c r="C8" s="445"/>
      <c r="D8" s="447"/>
      <c r="E8" s="445"/>
      <c r="F8" s="445"/>
      <c r="G8" s="447"/>
      <c r="H8" s="306" t="str">
        <f>CONCATENATE("ultimii                                  ",durata_evaluare," ani")</f>
        <v>ultimii                                  5 ani</v>
      </c>
      <c r="I8" s="452"/>
      <c r="J8" s="455"/>
    </row>
    <row r="9" spans="1:10" s="32" customFormat="1">
      <c r="A9" s="79"/>
      <c r="B9" s="58"/>
      <c r="C9" s="58"/>
      <c r="D9" s="58"/>
      <c r="E9" s="58"/>
      <c r="F9" s="143"/>
      <c r="G9" s="130">
        <f>SUMIF(G10:G1010,"&gt;0")</f>
        <v>133.33333333333334</v>
      </c>
      <c r="H9" s="4">
        <f>SUMIF(H10:H1259,"&gt;0")</f>
        <v>2</v>
      </c>
      <c r="I9" s="261"/>
      <c r="J9" s="266"/>
    </row>
    <row r="10" spans="1:10" s="71" customFormat="1" ht="93.6">
      <c r="A10" s="36">
        <v>1</v>
      </c>
      <c r="B10" s="7" t="s">
        <v>1111</v>
      </c>
      <c r="C10" s="7" t="s">
        <v>553</v>
      </c>
      <c r="D10" s="13" t="s">
        <v>1075</v>
      </c>
      <c r="E10" s="13" t="s">
        <v>953</v>
      </c>
      <c r="F10" s="189">
        <v>2021</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ht="31.2">
      <c r="A11" s="36">
        <v>2</v>
      </c>
      <c r="B11" s="7" t="s">
        <v>552</v>
      </c>
      <c r="C11" s="7" t="s">
        <v>553</v>
      </c>
      <c r="D11" s="7" t="s">
        <v>560</v>
      </c>
      <c r="E11" s="7" t="s">
        <v>951</v>
      </c>
      <c r="F11" s="189">
        <v>2021</v>
      </c>
      <c r="G11" s="15" t="str">
        <f t="shared" si="0"/>
        <v/>
      </c>
      <c r="H11" s="51" t="str">
        <f t="shared" si="1"/>
        <v/>
      </c>
      <c r="I11" s="307" t="b">
        <f t="shared" si="2"/>
        <v>0</v>
      </c>
      <c r="J11" s="315">
        <f t="shared" ref="J11:J74" si="4">LEN(B11)-LEN(SUBSTITUTE(B11,",",""))+1</f>
        <v>1</v>
      </c>
    </row>
    <row r="12" spans="1:10" s="32" customFormat="1">
      <c r="A12" s="36">
        <v>3</v>
      </c>
      <c r="B12" s="6" t="s">
        <v>1112</v>
      </c>
      <c r="C12" s="7" t="s">
        <v>553</v>
      </c>
      <c r="D12" s="6" t="s">
        <v>560</v>
      </c>
      <c r="E12" s="144" t="s">
        <v>953</v>
      </c>
      <c r="F12" s="189">
        <v>2021</v>
      </c>
      <c r="G12" s="15">
        <f t="shared" si="0"/>
        <v>33.333333333333336</v>
      </c>
      <c r="H12" s="51">
        <f t="shared" si="1"/>
        <v>1</v>
      </c>
      <c r="I12" s="307" t="b">
        <f t="shared" si="2"/>
        <v>1</v>
      </c>
      <c r="J12" s="315">
        <f t="shared" si="4"/>
        <v>6</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jtZBDsp2ZwBf8M4n6EVGvTH5rucUcBsMjwbYC6OGczgbdhX1L5F7viivaJBxLOeFg7xDlNgO2P7Ar2t5BlM4VA==" saltValue="jCeuZbIcU3VKeAcI0qgnO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heetViews>
  <sheetFormatPr defaultColWidth="9.109375" defaultRowHeight="15.6"/>
  <cols>
    <col min="1" max="1" width="5.6640625" style="53" customWidth="1"/>
    <col min="2" max="2" width="34.33203125" style="57" customWidth="1"/>
    <col min="3" max="3" width="30.6640625" style="57" customWidth="1"/>
    <col min="4" max="4" width="28.109375" style="57" customWidth="1"/>
    <col min="5" max="6" width="10.6640625" style="61" customWidth="1"/>
    <col min="7" max="7" width="14.44140625" style="61" customWidth="1"/>
    <col min="8" max="9" width="10.6640625" style="61" customWidth="1"/>
    <col min="10" max="16" width="8.6640625" style="267" hidden="1" customWidth="1"/>
    <col min="17" max="17" width="10.6640625" style="75" hidden="1" customWidth="1"/>
    <col min="18" max="18" width="9.109375" style="32" hidden="1" customWidth="1"/>
    <col min="19" max="19" width="10.6640625" style="61" hidden="1" customWidth="1"/>
    <col min="20" max="22" width="9.109375" style="53" customWidth="1"/>
    <col min="23" max="16384" width="9.10937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c r="A4" s="471" t="s">
        <v>936</v>
      </c>
      <c r="B4" s="471"/>
      <c r="C4" s="471"/>
      <c r="D4" s="471"/>
      <c r="E4" s="471"/>
      <c r="F4" s="471"/>
      <c r="G4" s="471"/>
      <c r="H4" s="471"/>
      <c r="I4" s="471"/>
      <c r="J4" s="267"/>
      <c r="K4" s="267"/>
      <c r="L4" s="267"/>
      <c r="M4" s="267"/>
      <c r="N4" s="267"/>
      <c r="O4" s="267"/>
      <c r="P4" s="267"/>
      <c r="Q4" s="75"/>
      <c r="R4" s="32"/>
      <c r="S4" s="32"/>
    </row>
    <row r="5" spans="1:19" s="57" customFormat="1">
      <c r="A5" s="470" t="s">
        <v>1143</v>
      </c>
      <c r="B5" s="470"/>
      <c r="C5" s="470"/>
      <c r="D5" s="470"/>
      <c r="E5" s="470"/>
      <c r="F5" s="470"/>
      <c r="G5" s="470"/>
      <c r="H5" s="470"/>
      <c r="I5" s="470"/>
      <c r="J5" s="267"/>
      <c r="K5" s="267"/>
      <c r="L5" s="267"/>
      <c r="M5" s="267"/>
      <c r="N5" s="267"/>
      <c r="O5" s="267"/>
      <c r="P5" s="267"/>
      <c r="Q5" s="75"/>
      <c r="R5" s="32"/>
      <c r="S5" s="32"/>
    </row>
    <row r="6" spans="1:19" ht="13.5" customHeight="1">
      <c r="F6" s="136"/>
      <c r="I6" s="305" t="str">
        <f>CONCATENATE(functie," ",nume_candidat)</f>
        <v>Asistent Popescu Ion</v>
      </c>
      <c r="S6" s="305" t="str">
        <f>CONCATENATE(functie," ",nume_candidat)</f>
        <v>Asistent Popescu Ion</v>
      </c>
    </row>
    <row r="7" spans="1:19" ht="20.25" customHeight="1">
      <c r="A7" s="445" t="s">
        <v>338</v>
      </c>
      <c r="B7" s="445" t="s">
        <v>0</v>
      </c>
      <c r="C7" s="445" t="s">
        <v>23</v>
      </c>
      <c r="D7" s="445" t="s">
        <v>337</v>
      </c>
      <c r="E7" s="445" t="s">
        <v>2</v>
      </c>
      <c r="F7" s="472" t="s">
        <v>53</v>
      </c>
      <c r="G7" s="473"/>
      <c r="H7" s="474"/>
      <c r="I7" s="446" t="s">
        <v>544</v>
      </c>
      <c r="J7" s="260" t="s">
        <v>4</v>
      </c>
      <c r="K7" s="268" t="s">
        <v>54</v>
      </c>
      <c r="L7" s="268" t="s">
        <v>55</v>
      </c>
      <c r="M7" s="260" t="s">
        <v>547</v>
      </c>
      <c r="N7" s="260" t="s">
        <v>56</v>
      </c>
      <c r="O7" s="260" t="s">
        <v>57</v>
      </c>
      <c r="P7" s="260" t="s">
        <v>58</v>
      </c>
      <c r="Q7" s="452" t="s">
        <v>541</v>
      </c>
      <c r="R7" s="455" t="s">
        <v>551</v>
      </c>
      <c r="S7" s="446" t="s">
        <v>1174</v>
      </c>
    </row>
    <row r="8" spans="1:19" ht="55.5" customHeight="1">
      <c r="A8" s="445"/>
      <c r="B8" s="445"/>
      <c r="C8" s="445"/>
      <c r="D8" s="445"/>
      <c r="E8" s="445"/>
      <c r="F8" s="125" t="s">
        <v>957</v>
      </c>
      <c r="G8" s="125" t="s">
        <v>548</v>
      </c>
      <c r="H8" s="125" t="s">
        <v>549</v>
      </c>
      <c r="I8" s="447"/>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2"/>
      <c r="R8" s="455"/>
      <c r="S8" s="447"/>
    </row>
    <row r="9" spans="1:19">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c r="A10" s="36">
        <v>1</v>
      </c>
      <c r="B10" s="7" t="s">
        <v>1119</v>
      </c>
      <c r="C10" s="7" t="s">
        <v>553</v>
      </c>
      <c r="D10" s="13" t="s">
        <v>560</v>
      </c>
      <c r="E10" s="189">
        <v>2016</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c r="A11" s="36">
        <v>2</v>
      </c>
      <c r="B11" s="6" t="s">
        <v>566</v>
      </c>
      <c r="C11" s="7" t="s">
        <v>553</v>
      </c>
      <c r="D11" s="7" t="s">
        <v>560</v>
      </c>
      <c r="E11" s="189">
        <v>2022</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c r="A12" s="36">
        <v>3</v>
      </c>
      <c r="B12" s="6" t="s">
        <v>566</v>
      </c>
      <c r="C12" s="7" t="s">
        <v>553</v>
      </c>
      <c r="D12" s="6" t="s">
        <v>560</v>
      </c>
      <c r="E12" s="189">
        <v>2021</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oE3XN2KTtrzy3oosg2OSlZ+BaVU5Pjt7QAnE7a6HG5SmewJp44PgLoIjks4pZyyAy8Vzc8sB64Ug9J+reuONw==" saltValue="lK7zSiID3UkWBjCCv95A7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heetViews>
  <sheetFormatPr defaultColWidth="9.109375" defaultRowHeight="15.6"/>
  <cols>
    <col min="1" max="1" width="5.6640625" style="53" customWidth="1"/>
    <col min="2" max="2" width="30.5546875" style="53" customWidth="1"/>
    <col min="3" max="3" width="27.5546875" style="53" customWidth="1"/>
    <col min="4" max="4" width="16.6640625" style="55" customWidth="1"/>
    <col min="5" max="5" width="10.6640625" style="56" customWidth="1"/>
    <col min="6" max="6" width="12.88671875" style="56" customWidth="1"/>
    <col min="7" max="7" width="12.6640625" style="56" customWidth="1"/>
    <col min="8" max="10" width="8.6640625" style="56" customWidth="1"/>
    <col min="11" max="12" width="5.6640625" style="78" customWidth="1"/>
    <col min="13" max="13" width="13.6640625" style="53" customWidth="1"/>
    <col min="14" max="14" width="22.44140625" style="53" customWidth="1"/>
    <col min="15" max="15" width="10.6640625" style="75" hidden="1" customWidth="1"/>
    <col min="16" max="16" width="9.109375" style="53" hidden="1" customWidth="1"/>
    <col min="17" max="19" width="13.6640625" style="53" hidden="1" customWidth="1"/>
    <col min="20" max="16384" width="9.10937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c r="A3" s="304" t="str">
        <f>IF(ISBLANK(departament),"","Departamentul " &amp; departament)</f>
        <v>Departamentul Electronică Aplicată</v>
      </c>
      <c r="D3" s="53"/>
      <c r="E3" s="54"/>
      <c r="F3" s="54"/>
      <c r="G3" s="53"/>
      <c r="H3" s="55"/>
      <c r="I3" s="53"/>
      <c r="J3" s="53"/>
      <c r="K3" s="53"/>
      <c r="L3" s="53"/>
      <c r="O3" s="53"/>
    </row>
    <row r="4" spans="1:26" s="57" customFormat="1">
      <c r="A4" s="448" t="s">
        <v>936</v>
      </c>
      <c r="B4" s="448"/>
      <c r="C4" s="448"/>
      <c r="D4" s="448"/>
      <c r="E4" s="448"/>
      <c r="F4" s="448"/>
      <c r="G4" s="448"/>
      <c r="H4" s="448"/>
      <c r="I4" s="448"/>
      <c r="J4" s="448"/>
      <c r="K4" s="448"/>
      <c r="L4" s="448"/>
      <c r="M4" s="448"/>
      <c r="N4" s="448"/>
      <c r="O4" s="75"/>
      <c r="P4" s="32"/>
      <c r="Q4" s="32"/>
      <c r="R4" s="32"/>
      <c r="S4" s="32"/>
      <c r="T4" s="32"/>
      <c r="U4" s="32"/>
      <c r="V4" s="32"/>
      <c r="W4" s="32"/>
      <c r="X4" s="32"/>
      <c r="Y4" s="32"/>
      <c r="Z4" s="32"/>
    </row>
    <row r="5" spans="1:26" s="57" customFormat="1" ht="44.25" customHeight="1">
      <c r="A5" s="454" t="s">
        <v>1059</v>
      </c>
      <c r="B5" s="454"/>
      <c r="C5" s="454"/>
      <c r="D5" s="454"/>
      <c r="E5" s="454"/>
      <c r="F5" s="454"/>
      <c r="G5" s="454"/>
      <c r="H5" s="454"/>
      <c r="I5" s="454"/>
      <c r="J5" s="454"/>
      <c r="K5" s="454"/>
      <c r="L5" s="454"/>
      <c r="M5" s="454"/>
      <c r="N5" s="454"/>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c r="A7" s="445" t="s">
        <v>338</v>
      </c>
      <c r="B7" s="445" t="s">
        <v>542</v>
      </c>
      <c r="C7" s="445" t="s">
        <v>62</v>
      </c>
      <c r="D7" s="445" t="s">
        <v>37</v>
      </c>
      <c r="E7" s="451" t="s">
        <v>2</v>
      </c>
      <c r="F7" s="478" t="s">
        <v>1129</v>
      </c>
      <c r="G7" s="456" t="s">
        <v>36</v>
      </c>
      <c r="H7" s="475" t="s">
        <v>550</v>
      </c>
      <c r="I7" s="476"/>
      <c r="J7" s="477"/>
      <c r="K7" s="482" t="s">
        <v>1116</v>
      </c>
      <c r="L7" s="483"/>
      <c r="M7" s="480" t="s">
        <v>544</v>
      </c>
      <c r="N7" s="445" t="s">
        <v>38</v>
      </c>
      <c r="O7" s="452" t="s">
        <v>541</v>
      </c>
      <c r="P7" s="455" t="s">
        <v>551</v>
      </c>
      <c r="Q7" s="480" t="s">
        <v>544</v>
      </c>
      <c r="R7" s="480" t="s">
        <v>544</v>
      </c>
      <c r="S7" s="480" t="s">
        <v>544</v>
      </c>
    </row>
    <row r="8" spans="1:26" ht="199.5" customHeight="1" thickBot="1">
      <c r="A8" s="445"/>
      <c r="B8" s="445"/>
      <c r="C8" s="445"/>
      <c r="D8" s="445"/>
      <c r="E8" s="451"/>
      <c r="F8" s="479"/>
      <c r="G8" s="458"/>
      <c r="H8" s="269" t="s">
        <v>332</v>
      </c>
      <c r="I8" s="269" t="s">
        <v>333</v>
      </c>
      <c r="J8" s="270" t="s">
        <v>1064</v>
      </c>
      <c r="K8" s="274" t="s">
        <v>1136</v>
      </c>
      <c r="L8" s="353" t="s">
        <v>1137</v>
      </c>
      <c r="M8" s="481"/>
      <c r="N8" s="445"/>
      <c r="O8" s="452"/>
      <c r="P8" s="455"/>
      <c r="Q8" s="481"/>
      <c r="R8" s="481"/>
      <c r="S8" s="481"/>
    </row>
    <row r="9" spans="1:26" ht="16.2" thickBot="1">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ht="31.2">
      <c r="A10" s="36">
        <v>1</v>
      </c>
      <c r="B10" s="7" t="s">
        <v>1130</v>
      </c>
      <c r="C10" s="6" t="s">
        <v>562</v>
      </c>
      <c r="D10" s="125" t="s">
        <v>563</v>
      </c>
      <c r="E10" s="188">
        <v>2022</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c r="A11" s="36">
        <v>2</v>
      </c>
      <c r="B11" s="7" t="s">
        <v>567</v>
      </c>
      <c r="C11" s="6" t="s">
        <v>562</v>
      </c>
      <c r="D11" s="125" t="s">
        <v>563</v>
      </c>
      <c r="E11" s="188">
        <v>2021</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c r="A12" s="36">
        <v>3</v>
      </c>
      <c r="B12" s="7" t="s">
        <v>567</v>
      </c>
      <c r="C12" s="6" t="s">
        <v>562</v>
      </c>
      <c r="D12" s="125" t="s">
        <v>563</v>
      </c>
      <c r="E12" s="188">
        <v>2021</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c r="A13" s="36">
        <v>4</v>
      </c>
      <c r="B13" s="7" t="s">
        <v>567</v>
      </c>
      <c r="C13" s="6" t="s">
        <v>562</v>
      </c>
      <c r="D13" s="125" t="s">
        <v>563</v>
      </c>
      <c r="E13" s="188">
        <v>2021</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c r="A14" s="36">
        <v>5</v>
      </c>
      <c r="B14" s="7" t="s">
        <v>1055</v>
      </c>
      <c r="C14" s="6" t="s">
        <v>562</v>
      </c>
      <c r="D14" s="125" t="s">
        <v>563</v>
      </c>
      <c r="E14" s="188">
        <v>2021</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c r="A15" s="36">
        <v>6</v>
      </c>
      <c r="B15" s="7" t="s">
        <v>1055</v>
      </c>
      <c r="C15" s="6" t="s">
        <v>562</v>
      </c>
      <c r="D15" s="125" t="s">
        <v>563</v>
      </c>
      <c r="E15" s="188">
        <v>2022</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zOhI/z5dr93o56a/UEVJmP3xx/qV6lWDDY0xOH/mSTrwrp1e9D2YwCSpwFIyZ17b3iwynhaCtTy/Uj8MHhLBw==" saltValue="l7kQp81klwk4s5eubAivwA=="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80" zoomScaleNormal="80" zoomScalePageLayoutView="68" workbookViewId="0"/>
  </sheetViews>
  <sheetFormatPr defaultColWidth="9.109375" defaultRowHeight="15.6"/>
  <cols>
    <col min="1" max="1" width="5.6640625" style="77" customWidth="1"/>
    <col min="2" max="2" width="38" style="57" customWidth="1"/>
    <col min="3" max="3" width="35.6640625" style="57" customWidth="1"/>
    <col min="4" max="4" width="15.33203125" style="61" customWidth="1"/>
    <col min="5" max="5" width="14.8867187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8671875" style="70" hidden="1" customWidth="1"/>
    <col min="16" max="16" width="10.6640625" style="75" hidden="1" customWidth="1"/>
    <col min="17" max="17" width="9.109375" style="57" hidden="1" customWidth="1"/>
    <col min="18" max="20" width="13.6640625" style="273" hidden="1" customWidth="1"/>
    <col min="21" max="24" width="9.109375" style="57" customWidth="1"/>
    <col min="25" max="16384" width="9.109375" style="57"/>
  </cols>
  <sheetData>
    <row r="1" spans="1:22" s="53" customFormat="1">
      <c r="A1" s="52" t="s">
        <v>483</v>
      </c>
      <c r="E1" s="54"/>
      <c r="F1" s="54"/>
    </row>
    <row r="2" spans="1:22" s="53" customFormat="1">
      <c r="A2" s="304" t="str">
        <f>IF(ISBLANK(facultate), IF(ISBLANK(departament),"","Departament " &amp; departament), "Facultatea " &amp; facultate)</f>
        <v>Facultatea Electronică și Telecomunicații</v>
      </c>
      <c r="E2" s="54"/>
      <c r="F2" s="54"/>
    </row>
    <row r="3" spans="1:22" s="53" customFormat="1">
      <c r="A3" s="304" t="str">
        <f>IF(ISBLANK(departament),"","Departamentul " &amp; departament)</f>
        <v>Departamentul Electronică Aplicată</v>
      </c>
      <c r="E3" s="54"/>
      <c r="F3" s="54"/>
    </row>
    <row r="4" spans="1:22">
      <c r="A4" s="448" t="s">
        <v>936</v>
      </c>
      <c r="B4" s="448"/>
      <c r="C4" s="448"/>
      <c r="D4" s="448"/>
      <c r="E4" s="448"/>
      <c r="F4" s="448"/>
      <c r="G4" s="448"/>
      <c r="H4" s="448"/>
      <c r="I4" s="448"/>
      <c r="J4" s="448"/>
      <c r="K4" s="448"/>
      <c r="L4" s="448"/>
      <c r="M4" s="448"/>
      <c r="N4" s="448"/>
      <c r="R4" s="57"/>
      <c r="S4" s="57"/>
      <c r="T4" s="57"/>
    </row>
    <row r="5" spans="1:22" ht="44.25" customHeight="1">
      <c r="A5" s="454" t="s">
        <v>1060</v>
      </c>
      <c r="B5" s="454"/>
      <c r="C5" s="454"/>
      <c r="D5" s="454"/>
      <c r="E5" s="454"/>
      <c r="F5" s="454"/>
      <c r="G5" s="454"/>
      <c r="H5" s="454"/>
      <c r="I5" s="454"/>
      <c r="J5" s="454"/>
      <c r="K5" s="454"/>
      <c r="L5" s="454"/>
      <c r="M5" s="454"/>
      <c r="N5" s="454"/>
      <c r="O5" s="32"/>
      <c r="P5" s="32"/>
      <c r="Q5" s="32"/>
      <c r="R5" s="32"/>
      <c r="S5" s="32"/>
      <c r="T5" s="32"/>
      <c r="U5" s="32"/>
      <c r="V5" s="32"/>
    </row>
    <row r="6" spans="1:22" ht="16.2" thickBot="1">
      <c r="N6" s="305" t="str">
        <f>CONCATENATE(functie," ",nume_candidat)</f>
        <v>Asistent Popescu Ion</v>
      </c>
    </row>
    <row r="7" spans="1:22" ht="15.75" customHeight="1">
      <c r="A7" s="484" t="s">
        <v>338</v>
      </c>
      <c r="B7" s="445" t="s">
        <v>542</v>
      </c>
      <c r="C7" s="494" t="s">
        <v>62</v>
      </c>
      <c r="D7" s="486" t="s">
        <v>61</v>
      </c>
      <c r="E7" s="494" t="s">
        <v>37</v>
      </c>
      <c r="F7" s="496" t="s">
        <v>2</v>
      </c>
      <c r="G7" s="492" t="s">
        <v>1131</v>
      </c>
      <c r="H7" s="487" t="s">
        <v>1115</v>
      </c>
      <c r="I7" s="488"/>
      <c r="J7" s="489"/>
      <c r="K7" s="482" t="s">
        <v>1116</v>
      </c>
      <c r="L7" s="483"/>
      <c r="M7" s="490" t="s">
        <v>544</v>
      </c>
      <c r="N7" s="445" t="s">
        <v>38</v>
      </c>
      <c r="O7" s="498" t="s">
        <v>39</v>
      </c>
      <c r="P7" s="452" t="s">
        <v>541</v>
      </c>
      <c r="Q7" s="455" t="s">
        <v>551</v>
      </c>
      <c r="R7" s="490" t="s">
        <v>544</v>
      </c>
      <c r="S7" s="490" t="s">
        <v>544</v>
      </c>
      <c r="T7" s="490" t="s">
        <v>544</v>
      </c>
    </row>
    <row r="8" spans="1:22" s="275" customFormat="1" ht="236.25" customHeight="1" thickBot="1">
      <c r="A8" s="485"/>
      <c r="B8" s="445"/>
      <c r="C8" s="495"/>
      <c r="D8" s="454"/>
      <c r="E8" s="495"/>
      <c r="F8" s="497"/>
      <c r="G8" s="493"/>
      <c r="H8" s="348" t="s">
        <v>1117</v>
      </c>
      <c r="I8" s="349" t="s">
        <v>1118</v>
      </c>
      <c r="J8" s="274" t="s">
        <v>334</v>
      </c>
      <c r="K8" s="274" t="s">
        <v>1122</v>
      </c>
      <c r="L8" s="353" t="s">
        <v>1128</v>
      </c>
      <c r="M8" s="491"/>
      <c r="N8" s="445"/>
      <c r="O8" s="499"/>
      <c r="P8" s="452"/>
      <c r="Q8" s="455"/>
      <c r="R8" s="491"/>
      <c r="S8" s="491"/>
      <c r="T8" s="491"/>
    </row>
    <row r="9" spans="1:22" ht="16.2" thickBot="1">
      <c r="A9" s="276"/>
      <c r="B9" s="277"/>
      <c r="C9" s="278"/>
      <c r="D9" s="279"/>
      <c r="E9" s="276"/>
      <c r="F9" s="280"/>
      <c r="G9" s="281"/>
      <c r="H9" s="282"/>
      <c r="I9" s="280"/>
      <c r="J9" s="283"/>
      <c r="K9" s="280"/>
      <c r="L9" s="280"/>
      <c r="M9" s="320">
        <f>SUMIF(M10:M1010,"&gt;0")</f>
        <v>1092.0309289711945</v>
      </c>
      <c r="N9" s="284"/>
      <c r="O9" s="316">
        <f>SUMIF(O10:O1310,"&gt;0")</f>
        <v>656941.82625377446</v>
      </c>
      <c r="P9" s="285"/>
      <c r="Q9" s="4">
        <f>SUM(Q10:Q1310)</f>
        <v>324</v>
      </c>
      <c r="R9" s="320">
        <f>SUM(R10:R1310)</f>
        <v>0</v>
      </c>
      <c r="S9" s="320">
        <f>SUM(S10:S1310)</f>
        <v>812.94203723274529</v>
      </c>
      <c r="T9" s="320">
        <f>SUM(T10:T1310)</f>
        <v>279.08889173844909</v>
      </c>
    </row>
    <row r="10" spans="1:22" ht="141" thickBot="1">
      <c r="A10" s="27">
        <v>1</v>
      </c>
      <c r="B10" s="134" t="s">
        <v>1111</v>
      </c>
      <c r="C10" s="135" t="s">
        <v>562</v>
      </c>
      <c r="D10" s="143" t="s">
        <v>564</v>
      </c>
      <c r="E10" s="346">
        <v>1</v>
      </c>
      <c r="F10" s="60">
        <v>2016</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222677.47394673555</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41" thickBot="1">
      <c r="A11" s="27" t="s">
        <v>24</v>
      </c>
      <c r="B11" s="134" t="s">
        <v>1111</v>
      </c>
      <c r="C11" s="135" t="s">
        <v>562</v>
      </c>
      <c r="D11" s="143" t="s">
        <v>564</v>
      </c>
      <c r="E11" s="346">
        <v>1</v>
      </c>
      <c r="F11" s="60">
        <v>2021</v>
      </c>
      <c r="G11" s="286">
        <v>1000000</v>
      </c>
      <c r="H11" s="24" t="s">
        <v>1133</v>
      </c>
      <c r="I11" s="189" t="s">
        <v>1132</v>
      </c>
      <c r="J11" s="25"/>
      <c r="K11" s="24"/>
      <c r="L11" s="30"/>
      <c r="M11" s="321">
        <f t="shared" si="0"/>
        <v>812.94203723274529</v>
      </c>
      <c r="N11" s="287"/>
      <c r="O11" s="317">
        <f>IF(OR($B11="",$C11="",$D11="",$E11="",$F11=""),"",$G11/VLOOKUP($F11,Euro!$A:$C,3,FALSE))</f>
        <v>203235.50930818633</v>
      </c>
      <c r="P11" s="318" t="b">
        <f t="shared" si="1"/>
        <v>1</v>
      </c>
      <c r="Q11" s="319">
        <f t="shared" ref="Q11:Q74" si="6">LEN(B11)-LEN(SUBSTITUTE(B11,",",""))+1</f>
        <v>2</v>
      </c>
      <c r="R11" s="321" t="str">
        <f t="shared" si="3"/>
        <v/>
      </c>
      <c r="S11" s="321">
        <f t="shared" si="4"/>
        <v>812.94203723274529</v>
      </c>
      <c r="T11" s="321" t="str">
        <f t="shared" si="5"/>
        <v/>
      </c>
    </row>
    <row r="12" spans="1:22" ht="141" thickBot="1">
      <c r="A12" s="27" t="s">
        <v>25</v>
      </c>
      <c r="B12" s="134" t="s">
        <v>1121</v>
      </c>
      <c r="C12" s="16" t="s">
        <v>562</v>
      </c>
      <c r="D12" s="143" t="s">
        <v>564</v>
      </c>
      <c r="E12" s="17">
        <v>1</v>
      </c>
      <c r="F12" s="60">
        <v>2021</v>
      </c>
      <c r="G12" s="286">
        <v>1000000</v>
      </c>
      <c r="H12" s="22"/>
      <c r="I12" s="188"/>
      <c r="J12" s="23" t="s">
        <v>317</v>
      </c>
      <c r="K12" s="24" t="s">
        <v>1132</v>
      </c>
      <c r="L12" s="30" t="s">
        <v>1133</v>
      </c>
      <c r="M12" s="321">
        <f t="shared" si="0"/>
        <v>243.88261116982358</v>
      </c>
      <c r="N12" s="288"/>
      <c r="O12" s="317">
        <f>IF(OR($B12="",$C12="",$D12="",$E12="",$F12=""),"",$G12/VLOOKUP($F12,Euro!$A:$C,3,FALSE))</f>
        <v>203235.50930818633</v>
      </c>
      <c r="P12" s="318" t="b">
        <f t="shared" si="1"/>
        <v>1</v>
      </c>
      <c r="Q12" s="319">
        <f t="shared" si="6"/>
        <v>9</v>
      </c>
      <c r="R12" s="321" t="str">
        <f t="shared" si="3"/>
        <v/>
      </c>
      <c r="S12" s="321" t="str">
        <f t="shared" si="4"/>
        <v/>
      </c>
      <c r="T12" s="321">
        <f t="shared" si="5"/>
        <v>243.88261116982358</v>
      </c>
    </row>
    <row r="13" spans="1:22" ht="141" thickBot="1">
      <c r="A13" s="27" t="s">
        <v>26</v>
      </c>
      <c r="B13" s="134" t="s">
        <v>1121</v>
      </c>
      <c r="C13" s="16" t="s">
        <v>562</v>
      </c>
      <c r="D13" s="143" t="s">
        <v>564</v>
      </c>
      <c r="E13" s="17">
        <v>1</v>
      </c>
      <c r="F13" s="60">
        <v>2021</v>
      </c>
      <c r="G13" s="286">
        <v>45619</v>
      </c>
      <c r="H13" s="22"/>
      <c r="I13" s="188"/>
      <c r="J13" s="23" t="s">
        <v>1132</v>
      </c>
      <c r="K13" s="24" t="s">
        <v>1133</v>
      </c>
      <c r="L13" s="30" t="s">
        <v>1132</v>
      </c>
      <c r="M13" s="321">
        <f t="shared" si="0"/>
        <v>7.4171205593041218</v>
      </c>
      <c r="N13" s="288"/>
      <c r="O13" s="317">
        <f>IF(OR($B13="",$C13="",$D13="",$E13="",$F13=""),"",$G13/VLOOKUP($F13,Euro!$A:$C,3,FALSE))</f>
        <v>9271.4006991301521</v>
      </c>
      <c r="P13" s="318" t="b">
        <f t="shared" si="1"/>
        <v>1</v>
      </c>
      <c r="Q13" s="319">
        <f t="shared" si="6"/>
        <v>9</v>
      </c>
      <c r="R13" s="321" t="str">
        <f t="shared" si="3"/>
        <v/>
      </c>
      <c r="S13" s="321" t="str">
        <f t="shared" si="4"/>
        <v/>
      </c>
      <c r="T13" s="321">
        <f t="shared" si="5"/>
        <v>7.4171205593041218</v>
      </c>
    </row>
    <row r="14" spans="1:22" ht="141" thickBot="1">
      <c r="A14" s="27">
        <v>4</v>
      </c>
      <c r="B14" s="134" t="s">
        <v>1134</v>
      </c>
      <c r="C14" s="16" t="s">
        <v>562</v>
      </c>
      <c r="D14" s="143" t="s">
        <v>564</v>
      </c>
      <c r="E14" s="17">
        <v>1</v>
      </c>
      <c r="F14" s="60">
        <v>2021</v>
      </c>
      <c r="G14" s="286">
        <v>45619</v>
      </c>
      <c r="H14" s="22"/>
      <c r="I14" s="188"/>
      <c r="J14" s="23" t="s">
        <v>1132</v>
      </c>
      <c r="K14" s="24" t="s">
        <v>1132</v>
      </c>
      <c r="L14" s="30"/>
      <c r="M14" s="321">
        <f t="shared" si="0"/>
        <v>16.688521258434275</v>
      </c>
      <c r="N14" s="288"/>
      <c r="O14" s="317">
        <f>IF(OR($B14="",$C14="",$D14="",$E14="",$F14=""),"",$G14/VLOOKUP($F14,Euro!$A:$C,3,FALSE))</f>
        <v>9271.4006991301521</v>
      </c>
      <c r="P14" s="318" t="b">
        <f t="shared" si="1"/>
        <v>1</v>
      </c>
      <c r="Q14" s="319">
        <f t="shared" si="6"/>
        <v>4</v>
      </c>
      <c r="R14" s="321" t="str">
        <f t="shared" si="3"/>
        <v/>
      </c>
      <c r="S14" s="321" t="str">
        <f t="shared" si="4"/>
        <v/>
      </c>
      <c r="T14" s="321">
        <f t="shared" si="5"/>
        <v>16.688521258434275</v>
      </c>
    </row>
    <row r="15" spans="1:22" ht="140.4">
      <c r="A15" s="27">
        <v>5</v>
      </c>
      <c r="B15" s="134" t="s">
        <v>1135</v>
      </c>
      <c r="C15" s="16" t="s">
        <v>562</v>
      </c>
      <c r="D15" s="143" t="s">
        <v>564</v>
      </c>
      <c r="E15" s="17">
        <v>1</v>
      </c>
      <c r="F15" s="60">
        <v>2022</v>
      </c>
      <c r="G15" s="286">
        <v>45619</v>
      </c>
      <c r="H15" s="22"/>
      <c r="I15" s="188"/>
      <c r="J15" s="23" t="s">
        <v>1132</v>
      </c>
      <c r="K15" s="24"/>
      <c r="L15" s="30" t="s">
        <v>1132</v>
      </c>
      <c r="M15" s="321">
        <f t="shared" si="0"/>
        <v>11.100638750887155</v>
      </c>
      <c r="N15" s="288"/>
      <c r="O15" s="317">
        <f>IF(OR($B15="",$C15="",$D15="",$E15="",$F15=""),"",$G15/VLOOKUP($F15,Euro!$A:$C,3,FALSE))</f>
        <v>9250.5322924059619</v>
      </c>
      <c r="P15" s="318" t="b">
        <f t="shared" si="1"/>
        <v>1</v>
      </c>
      <c r="Q15" s="319">
        <f t="shared" si="6"/>
        <v>3</v>
      </c>
      <c r="R15" s="321" t="str">
        <f t="shared" si="3"/>
        <v/>
      </c>
      <c r="S15" s="321" t="str">
        <f t="shared" si="4"/>
        <v/>
      </c>
      <c r="T15" s="321">
        <f t="shared" si="5"/>
        <v>11.100638750887155</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UQSPDsDUzjSrYKrLSn/f6prFFYgKuWS1OzGGJq1g3D8d/OZDwXv2tzr4G8erif+/sYrgFDpxjEVY1LT1Jo8u9g==" saltValue="P2nr6xdojQ2s5z2ohze9Tw=="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heetViews>
  <sheetFormatPr defaultColWidth="9.109375" defaultRowHeight="15.6"/>
  <cols>
    <col min="1" max="1" width="5.6640625" style="53" customWidth="1"/>
    <col min="2" max="2" width="62.44140625" style="57" customWidth="1"/>
    <col min="3" max="3" width="8.6640625" style="57" customWidth="1"/>
    <col min="4" max="4" width="12.33203125" style="57" customWidth="1"/>
    <col min="5" max="19" width="9.109375" style="57" customWidth="1"/>
    <col min="20" max="16384" width="9.109375" style="57"/>
  </cols>
  <sheetData>
    <row r="1" spans="1:4" s="53" customFormat="1">
      <c r="A1" s="52" t="s">
        <v>483</v>
      </c>
      <c r="C1" s="54"/>
      <c r="D1" s="56"/>
    </row>
    <row r="2" spans="1:4" s="53" customFormat="1">
      <c r="A2" s="304" t="str">
        <f>IF(ISBLANK(facultate), IF(ISBLANK(departament),"","Departament " &amp; departament), "Facultatea " &amp; facultate)</f>
        <v>Facultatea Electronică și Telecomunicații</v>
      </c>
      <c r="C2" s="54"/>
      <c r="D2" s="56"/>
    </row>
    <row r="3" spans="1:4" s="53" customFormat="1">
      <c r="A3" s="304" t="str">
        <f>IF(ISBLANK(departament),"","Departamentul " &amp; departament)</f>
        <v>Departamentul Electronică Aplicată</v>
      </c>
      <c r="C3" s="54"/>
      <c r="D3" s="56"/>
    </row>
    <row r="4" spans="1:4">
      <c r="A4" s="448" t="s">
        <v>936</v>
      </c>
      <c r="B4" s="448"/>
      <c r="C4" s="448"/>
      <c r="D4" s="448"/>
    </row>
    <row r="5" spans="1:4" ht="42.75" customHeight="1">
      <c r="A5" s="454" t="s">
        <v>1110</v>
      </c>
      <c r="B5" s="448"/>
      <c r="C5" s="448"/>
      <c r="D5" s="448"/>
    </row>
    <row r="6" spans="1:4" ht="13.5" customHeight="1">
      <c r="D6" s="305" t="str">
        <f>CONCATENATE(functie," ",nume_candidat)</f>
        <v>Asistent Popescu Ion</v>
      </c>
    </row>
    <row r="7" spans="1:4" s="32" customFormat="1" ht="15.75" customHeight="1">
      <c r="A7" s="445" t="s">
        <v>338</v>
      </c>
      <c r="B7" s="500" t="str">
        <f>CONCATENATE("Tip Citare din ultimii ",durata_evaluare," ani")</f>
        <v>Tip Citare din ultimii 5 ani</v>
      </c>
      <c r="C7" s="446" t="s">
        <v>14</v>
      </c>
      <c r="D7" s="446" t="s">
        <v>544</v>
      </c>
    </row>
    <row r="8" spans="1:4" s="32" customFormat="1" ht="31.5" customHeight="1">
      <c r="A8" s="445"/>
      <c r="B8" s="500"/>
      <c r="C8" s="447"/>
      <c r="D8" s="447"/>
    </row>
    <row r="9" spans="1:4" s="32" customFormat="1">
      <c r="A9" s="79"/>
      <c r="B9" s="58"/>
      <c r="C9" s="143"/>
      <c r="D9" s="130">
        <f>SUMIF(D10:D12,"&gt;0")</f>
        <v>210</v>
      </c>
    </row>
    <row r="10" spans="1:4" s="71" customFormat="1">
      <c r="A10" s="36">
        <v>1</v>
      </c>
      <c r="B10" s="13" t="s">
        <v>729</v>
      </c>
      <c r="C10" s="189">
        <v>8</v>
      </c>
      <c r="D10" s="15">
        <f>C10 * (HLOOKUP(B10,ii3punctaje,2,FALSE))</f>
        <v>80</v>
      </c>
    </row>
    <row r="11" spans="1:4" s="32" customFormat="1">
      <c r="A11" s="36">
        <v>2</v>
      </c>
      <c r="B11" s="7" t="s">
        <v>730</v>
      </c>
      <c r="C11" s="189">
        <v>11</v>
      </c>
      <c r="D11" s="15">
        <f>C11 * (HLOOKUP(B11,ii3punctaje,2,FALSE))</f>
        <v>88</v>
      </c>
    </row>
    <row r="12" spans="1:4" s="32" customFormat="1">
      <c r="A12" s="36">
        <v>3</v>
      </c>
      <c r="B12" s="144" t="s">
        <v>731</v>
      </c>
      <c r="C12" s="189">
        <v>14</v>
      </c>
      <c r="D12" s="15">
        <f>C12 * (HLOOKUP(B12,ii3punctaje,2,FALSE))</f>
        <v>42</v>
      </c>
    </row>
  </sheetData>
  <sheetProtection algorithmName="SHA-512" hashValue="iCn6T5xDhIH3/wwitQJu1BXzaM5M8SkAxM7Om3S+Zv73edRCcC/yy/c/OpcFOMOEXT5ZkTU64k+AbAugAWWeRQ==" saltValue="13XPMQ/BLP2CDdLPp2/8N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936</v>
      </c>
      <c r="D4" s="61"/>
      <c r="E4" s="61"/>
      <c r="F4" s="61"/>
      <c r="G4" s="196"/>
      <c r="H4" s="63"/>
    </row>
    <row r="5" spans="1:8" s="57" customFormat="1" ht="15.6">
      <c r="B5" s="61"/>
      <c r="C5" s="61" t="s">
        <v>961</v>
      </c>
      <c r="D5" s="61"/>
      <c r="E5" s="61"/>
      <c r="F5" s="61"/>
      <c r="G5" s="196"/>
      <c r="H5" s="63"/>
    </row>
    <row r="6" spans="1:8" s="57" customFormat="1" ht="13.5" customHeight="1">
      <c r="A6" s="53"/>
      <c r="D6" s="305" t="str">
        <f>CONCATENATE(functie," ",nume_candidat)</f>
        <v>Asistent Popescu Ion</v>
      </c>
      <c r="H6" s="63"/>
    </row>
    <row r="7" spans="1:8" ht="15" customHeight="1">
      <c r="B7" s="456" t="s">
        <v>962</v>
      </c>
      <c r="C7" s="456" t="s">
        <v>963</v>
      </c>
      <c r="D7" s="446" t="s">
        <v>544</v>
      </c>
    </row>
    <row r="8" spans="1:8" ht="15" customHeight="1">
      <c r="B8" s="457"/>
      <c r="C8" s="457"/>
      <c r="D8" s="463"/>
    </row>
    <row r="9" spans="1:8" ht="15" customHeight="1">
      <c r="B9" s="457"/>
      <c r="C9" s="457"/>
      <c r="D9" s="463"/>
    </row>
    <row r="10" spans="1:8" ht="15.75" customHeight="1">
      <c r="B10" s="458"/>
      <c r="C10" s="458"/>
      <c r="D10" s="447"/>
    </row>
    <row r="11" spans="1:8" ht="15.6">
      <c r="B11" s="36" t="s">
        <v>733</v>
      </c>
      <c r="C11" s="36">
        <v>8</v>
      </c>
      <c r="D11" s="309">
        <f>C11*200</f>
        <v>1600</v>
      </c>
    </row>
    <row r="12" spans="1:8" ht="15.6">
      <c r="B12" s="36" t="s">
        <v>734</v>
      </c>
      <c r="C12" s="36">
        <v>6</v>
      </c>
      <c r="D12" s="309">
        <f>C12*160</f>
        <v>960</v>
      </c>
    </row>
    <row r="13" spans="1:8" ht="15.6">
      <c r="B13" s="36" t="s">
        <v>735</v>
      </c>
      <c r="C13" s="36">
        <v>12</v>
      </c>
      <c r="D13" s="309">
        <f>C13*60</f>
        <v>720</v>
      </c>
    </row>
    <row r="14" spans="1:8" ht="15.6">
      <c r="B14" s="449" t="s">
        <v>964</v>
      </c>
      <c r="C14" s="450"/>
      <c r="D14" s="309">
        <f>SUM(D11:D13)</f>
        <v>3280</v>
      </c>
    </row>
  </sheetData>
  <sheetProtection algorithmName="SHA-512" hashValue="rZZ/vW+afQEyki/sop3Iwv05ZugMWGViBwz9/QOA1islPApU+KQ+wNbDeUASBLbpbVSAJc/bgy4jq2JWYzJu3Q==" saltValue="uqykpJNP2bq4V71BWamaG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AnwIksBKc2cMZV9PtSlZLCRpRozuY+SOVpfH00474c8MKvJXYSjNysxUbkMtStKBj44EUy/MQ9FuwIBiOV73dg==" saltValue="wGDmyz/09QbY5BcW21mOaQ=="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heetViews>
  <sheetFormatPr defaultColWidth="9.109375" defaultRowHeight="15.6"/>
  <cols>
    <col min="1" max="1" width="5.6640625" style="57" customWidth="1"/>
    <col min="2" max="2" width="44.44140625" style="275" customWidth="1"/>
    <col min="3" max="3" width="9.88671875" style="62" customWidth="1"/>
    <col min="4" max="4" width="20.109375" style="57" customWidth="1"/>
    <col min="5" max="5" width="46.109375" style="57" customWidth="1"/>
    <col min="6" max="6" width="13.6640625" style="57" customWidth="1"/>
    <col min="7" max="16384" width="9.109375" style="57"/>
  </cols>
  <sheetData>
    <row r="1" spans="1:6" s="53" customFormat="1">
      <c r="A1" s="52" t="s">
        <v>483</v>
      </c>
      <c r="B1" s="338"/>
      <c r="D1" s="54"/>
      <c r="E1" s="54"/>
      <c r="F1" s="56"/>
    </row>
    <row r="2" spans="1:6" s="53" customFormat="1">
      <c r="A2" s="501" t="s">
        <v>450</v>
      </c>
      <c r="B2" s="501"/>
      <c r="D2" s="54"/>
      <c r="E2" s="54"/>
      <c r="F2" s="56"/>
    </row>
    <row r="3" spans="1:6">
      <c r="A3" s="502" t="s">
        <v>936</v>
      </c>
      <c r="B3" s="502"/>
      <c r="C3" s="502"/>
      <c r="D3" s="502"/>
      <c r="E3" s="502"/>
      <c r="F3" s="502"/>
    </row>
    <row r="4" spans="1:6">
      <c r="A4" s="448" t="s">
        <v>965</v>
      </c>
      <c r="B4" s="448"/>
      <c r="C4" s="448"/>
      <c r="D4" s="448"/>
      <c r="E4" s="448"/>
      <c r="F4" s="448"/>
    </row>
    <row r="5" spans="1:6">
      <c r="C5" s="57"/>
    </row>
    <row r="6" spans="1:6" s="53" customFormat="1" ht="13.5" customHeight="1">
      <c r="A6" s="57"/>
      <c r="B6" s="275"/>
      <c r="C6" s="74"/>
      <c r="D6" s="57"/>
      <c r="E6" s="57"/>
      <c r="F6" s="305" t="str">
        <f>CONCATENATE(functie," ",nume_candidat)</f>
        <v>Asistent Popescu Ion</v>
      </c>
    </row>
    <row r="7" spans="1:6" ht="15" customHeight="1">
      <c r="A7" s="445" t="s">
        <v>338</v>
      </c>
      <c r="B7" s="445" t="s">
        <v>1076</v>
      </c>
      <c r="C7" s="445" t="s">
        <v>2</v>
      </c>
      <c r="D7" s="445" t="s">
        <v>460</v>
      </c>
      <c r="E7" s="445" t="s">
        <v>834</v>
      </c>
      <c r="F7" s="446" t="s">
        <v>544</v>
      </c>
    </row>
    <row r="8" spans="1:6">
      <c r="A8" s="445"/>
      <c r="B8" s="445"/>
      <c r="C8" s="445"/>
      <c r="D8" s="445"/>
      <c r="E8" s="445"/>
      <c r="F8" s="447"/>
    </row>
    <row r="9" spans="1:6">
      <c r="A9" s="79"/>
      <c r="B9" s="58"/>
      <c r="C9" s="143"/>
      <c r="D9" s="66"/>
      <c r="E9" s="66"/>
      <c r="F9" s="130">
        <f>SUMIF(F10:F1010,"&gt;0")</f>
        <v>190</v>
      </c>
    </row>
    <row r="10" spans="1:6">
      <c r="A10" s="5">
        <v>1</v>
      </c>
      <c r="B10" s="6" t="s">
        <v>797</v>
      </c>
      <c r="C10" s="188">
        <v>2021</v>
      </c>
      <c r="D10" s="6" t="s">
        <v>455</v>
      </c>
      <c r="E10" s="6" t="s">
        <v>967</v>
      </c>
      <c r="F10" s="15">
        <f t="shared" ref="F10:F73" si="0">IF(OR($B10="",$C10="",$C10&lt;an_initial,$C10&gt;an_final,),"",
 (INDEX(ii511punctaje, MATCH(D10,ii511anvergură,0), MATCH(E10,ii511rol,0) ))
)</f>
        <v>150</v>
      </c>
    </row>
    <row r="11" spans="1:6" s="72" customFormat="1">
      <c r="A11" s="5">
        <v>2</v>
      </c>
      <c r="B11" s="6" t="s">
        <v>797</v>
      </c>
      <c r="C11" s="188">
        <v>2021</v>
      </c>
      <c r="D11" s="6" t="s">
        <v>458</v>
      </c>
      <c r="E11" s="6" t="s">
        <v>968</v>
      </c>
      <c r="F11" s="15">
        <f t="shared" si="0"/>
        <v>30</v>
      </c>
    </row>
    <row r="12" spans="1:6">
      <c r="A12" s="5">
        <v>3</v>
      </c>
      <c r="B12" s="6" t="s">
        <v>797</v>
      </c>
      <c r="C12" s="188">
        <v>2021</v>
      </c>
      <c r="D12" s="6" t="s">
        <v>459</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welWpkaK0q8g5onHrOxatFoOgoT2Pra3ni+nQE9O9rXBuMIZ/RI9MZafrnb5nDPIgMXJwJls34/zsoxpnThnqw==" saltValue="Y9b51dWsmUFQWpKq0M5Fw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heetViews>
  <sheetFormatPr defaultColWidth="9.109375" defaultRowHeight="15.6"/>
  <cols>
    <col min="1" max="1" width="5.6640625" style="57" customWidth="1"/>
    <col min="2" max="2" width="44.44140625" style="57" customWidth="1"/>
    <col min="3" max="3" width="9.88671875" style="61" customWidth="1"/>
    <col min="4" max="4" width="20.109375" style="57" customWidth="1"/>
    <col min="5" max="5" width="46.109375" style="57" customWidth="1"/>
    <col min="6" max="6" width="13.6640625" style="57" customWidth="1"/>
    <col min="7" max="16384" width="9.109375" style="57"/>
  </cols>
  <sheetData>
    <row r="1" spans="1:6" s="53" customFormat="1">
      <c r="A1" s="52" t="s">
        <v>483</v>
      </c>
      <c r="C1" s="55"/>
      <c r="D1" s="54"/>
      <c r="E1" s="54"/>
      <c r="F1" s="56"/>
    </row>
    <row r="2" spans="1:6" s="53" customFormat="1">
      <c r="A2" s="501" t="s">
        <v>450</v>
      </c>
      <c r="B2" s="501"/>
      <c r="C2" s="55"/>
      <c r="D2" s="54"/>
      <c r="E2" s="54"/>
      <c r="F2" s="56"/>
    </row>
    <row r="3" spans="1:6">
      <c r="A3" s="502" t="s">
        <v>936</v>
      </c>
      <c r="B3" s="502"/>
      <c r="C3" s="502"/>
      <c r="D3" s="502"/>
      <c r="E3" s="502"/>
      <c r="F3" s="502"/>
    </row>
    <row r="4" spans="1:6" ht="68.25" customHeight="1">
      <c r="A4" s="454" t="s">
        <v>970</v>
      </c>
      <c r="B4" s="454"/>
      <c r="C4" s="454"/>
      <c r="D4" s="454"/>
      <c r="E4" s="454"/>
      <c r="F4" s="454"/>
    </row>
    <row r="6" spans="1:6" s="53" customFormat="1" ht="13.5" customHeight="1">
      <c r="A6" s="57"/>
      <c r="B6" s="57"/>
      <c r="C6" s="136"/>
      <c r="D6" s="57"/>
      <c r="E6" s="57"/>
      <c r="F6" s="305" t="str">
        <f>CONCATENATE(functie," ",nume_candidat)</f>
        <v>Asistent Popescu Ion</v>
      </c>
    </row>
    <row r="7" spans="1:6" ht="15" customHeight="1">
      <c r="A7" s="445" t="s">
        <v>338</v>
      </c>
      <c r="B7" s="445" t="s">
        <v>1076</v>
      </c>
      <c r="C7" s="445" t="s">
        <v>2</v>
      </c>
      <c r="D7" s="445" t="s">
        <v>460</v>
      </c>
      <c r="E7" s="445" t="s">
        <v>834</v>
      </c>
      <c r="F7" s="446" t="s">
        <v>544</v>
      </c>
    </row>
    <row r="8" spans="1:6">
      <c r="A8" s="445"/>
      <c r="B8" s="445"/>
      <c r="C8" s="445"/>
      <c r="D8" s="445"/>
      <c r="E8" s="445"/>
      <c r="F8" s="447"/>
    </row>
    <row r="9" spans="1:6">
      <c r="A9" s="79"/>
      <c r="B9" s="58"/>
      <c r="C9" s="143"/>
      <c r="D9" s="66"/>
      <c r="E9" s="66"/>
      <c r="F9" s="130">
        <f>SUMIF(F10:F1010,"&gt;0")</f>
        <v>130</v>
      </c>
    </row>
    <row r="10" spans="1:6" ht="31.2">
      <c r="A10" s="5">
        <v>1</v>
      </c>
      <c r="B10" s="6" t="s">
        <v>797</v>
      </c>
      <c r="C10" s="188">
        <v>2021</v>
      </c>
      <c r="D10" s="6" t="s">
        <v>465</v>
      </c>
      <c r="E10" s="6" t="s">
        <v>967</v>
      </c>
      <c r="F10" s="15">
        <f t="shared" ref="F10:F73" si="0">IF(OR($B10="",$C10="",$C10&lt;an_initial,$C10&gt;an_final,),"",
 (INDEX(ii512punctaje, MATCH(D10,ii512anvergură,0), MATCH(E10,ii512rol,0) ))
)</f>
        <v>100</v>
      </c>
    </row>
    <row r="11" spans="1:6" s="72" customFormat="1">
      <c r="A11" s="5">
        <v>2</v>
      </c>
      <c r="B11" s="6" t="s">
        <v>797</v>
      </c>
      <c r="C11" s="188">
        <v>2021</v>
      </c>
      <c r="D11" s="6" t="s">
        <v>466</v>
      </c>
      <c r="E11" s="6" t="s">
        <v>968</v>
      </c>
      <c r="F11" s="15">
        <f t="shared" si="0"/>
        <v>20</v>
      </c>
    </row>
    <row r="12" spans="1:6" ht="31.2">
      <c r="A12" s="5">
        <v>3</v>
      </c>
      <c r="B12" s="6" t="s">
        <v>797</v>
      </c>
      <c r="C12" s="188">
        <v>2021</v>
      </c>
      <c r="D12" s="6" t="s">
        <v>468</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fpkwWqxswxTKIzg2IUJJgnsGvTsHIXv/g8vQBQzRV6tudf5iuC/HsqC9P9DtVF4H3VjZlOFdvclPHqjirrLiHQ==" saltValue="AzDlIxa7WgPg7WOOG4MOa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09375" defaultRowHeight="14.4"/>
  <cols>
    <col min="1" max="1" width="6.88671875" style="253" customWidth="1"/>
    <col min="2" max="2" width="104.44140625" style="201" customWidth="1"/>
    <col min="3" max="3" width="20" style="378" customWidth="1"/>
    <col min="4" max="4" width="15.88671875" style="191" customWidth="1"/>
    <col min="5" max="5" width="93.6640625" style="201" bestFit="1" customWidth="1"/>
    <col min="6" max="16384" width="9.10937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Electronică și Telecomunicații</v>
      </c>
      <c r="B2" s="192"/>
      <c r="C2" s="364"/>
      <c r="D2" s="390"/>
      <c r="E2" s="193"/>
      <c r="F2" s="193"/>
    </row>
    <row r="3" spans="1:6" s="194" customFormat="1">
      <c r="A3" s="33" t="str">
        <f>IF(ISBLANK(departament),"","Departamentul " &amp; departament)</f>
        <v>Departamentul Electronică Aplicată</v>
      </c>
      <c r="B3" s="192"/>
      <c r="C3" s="364"/>
      <c r="D3" s="390"/>
      <c r="E3" s="193"/>
      <c r="F3" s="193"/>
    </row>
    <row r="4" spans="1:6" s="196" customFormat="1" ht="15.6">
      <c r="A4" s="195"/>
      <c r="B4" s="195"/>
      <c r="C4" s="254" t="str">
        <f>CONCATENATE(functie," ",nume_candidat)</f>
        <v>Asistent Popescu Ion</v>
      </c>
      <c r="D4" s="391"/>
    </row>
    <row r="5" spans="1:6" ht="15.6">
      <c r="A5" s="197" t="s">
        <v>618</v>
      </c>
      <c r="B5" s="198" t="s">
        <v>696</v>
      </c>
      <c r="C5" s="365"/>
      <c r="D5" s="392" t="s">
        <v>618</v>
      </c>
      <c r="E5" s="200"/>
    </row>
    <row r="6" spans="1:6" ht="30" customHeight="1">
      <c r="A6" s="202">
        <v>1</v>
      </c>
      <c r="B6" s="203" t="s">
        <v>697</v>
      </c>
      <c r="C6" s="366">
        <f>I.1!L9</f>
        <v>100</v>
      </c>
      <c r="D6" s="393">
        <v>100</v>
      </c>
      <c r="E6" s="204" t="s">
        <v>698</v>
      </c>
    </row>
    <row r="7" spans="1:6" ht="30" customHeight="1">
      <c r="A7" s="205">
        <v>2</v>
      </c>
      <c r="B7" s="206" t="s">
        <v>1150</v>
      </c>
      <c r="C7" s="367">
        <f>SUM(C8,C14,C20,C23)</f>
        <v>2452.5</v>
      </c>
      <c r="D7" s="394" t="s">
        <v>618</v>
      </c>
      <c r="E7" s="207"/>
    </row>
    <row r="8" spans="1:6" ht="30" customHeight="1">
      <c r="A8" s="202">
        <v>2.1</v>
      </c>
      <c r="B8" s="203" t="s">
        <v>805</v>
      </c>
      <c r="C8" s="368">
        <f>SUM(C9:C13)</f>
        <v>1525</v>
      </c>
      <c r="D8" s="395" t="s">
        <v>618</v>
      </c>
      <c r="E8" s="204" t="s">
        <v>618</v>
      </c>
    </row>
    <row r="9" spans="1:6" ht="30" customHeight="1">
      <c r="A9" s="208" t="s">
        <v>325</v>
      </c>
      <c r="B9" s="209" t="s">
        <v>806</v>
      </c>
      <c r="C9" s="369">
        <f>'I.2.1a'!$I$9</f>
        <v>600</v>
      </c>
      <c r="D9" s="356" t="s">
        <v>699</v>
      </c>
      <c r="E9" s="425" t="s">
        <v>1149</v>
      </c>
    </row>
    <row r="10" spans="1:6" ht="30" customHeight="1">
      <c r="A10" s="210" t="s">
        <v>326</v>
      </c>
      <c r="B10" s="204" t="s">
        <v>807</v>
      </c>
      <c r="C10" s="369">
        <f>'I.2.1b'!$I$9</f>
        <v>310</v>
      </c>
      <c r="D10" s="395" t="s">
        <v>700</v>
      </c>
      <c r="E10" s="426"/>
    </row>
    <row r="11" spans="1:6" ht="30" customHeight="1">
      <c r="A11" s="210" t="s">
        <v>665</v>
      </c>
      <c r="B11" s="204" t="s">
        <v>808</v>
      </c>
      <c r="C11" s="369">
        <f>'I.2.1c'!$I$9</f>
        <v>382.5</v>
      </c>
      <c r="D11" s="395" t="s">
        <v>701</v>
      </c>
      <c r="E11" s="426"/>
    </row>
    <row r="12" spans="1:6" ht="43.2">
      <c r="A12" s="210" t="s">
        <v>677</v>
      </c>
      <c r="B12" s="204" t="s">
        <v>809</v>
      </c>
      <c r="C12" s="369">
        <f>'I.2.1d'!$I$9</f>
        <v>155</v>
      </c>
      <c r="D12" s="395" t="s">
        <v>702</v>
      </c>
      <c r="E12" s="426"/>
    </row>
    <row r="13" spans="1:6" ht="30" customHeight="1">
      <c r="A13" s="210" t="s">
        <v>678</v>
      </c>
      <c r="B13" s="204" t="s">
        <v>821</v>
      </c>
      <c r="C13" s="369">
        <f>'I.2.1e'!$I$9</f>
        <v>77.5</v>
      </c>
      <c r="D13" s="395" t="s">
        <v>703</v>
      </c>
      <c r="E13" s="426"/>
    </row>
    <row r="14" spans="1:6" ht="30" customHeight="1">
      <c r="A14" s="202">
        <v>2.2000000000000002</v>
      </c>
      <c r="B14" s="211" t="s">
        <v>690</v>
      </c>
      <c r="C14" s="370">
        <f>SUM(C15:C19)</f>
        <v>762.5</v>
      </c>
      <c r="D14" s="395" t="s">
        <v>618</v>
      </c>
      <c r="E14" s="426"/>
    </row>
    <row r="15" spans="1:6" ht="30" customHeight="1">
      <c r="A15" s="210" t="s">
        <v>685</v>
      </c>
      <c r="B15" s="204" t="s">
        <v>691</v>
      </c>
      <c r="C15" s="369">
        <f>'I.2.2a'!$I$9</f>
        <v>300</v>
      </c>
      <c r="D15" s="395" t="s">
        <v>704</v>
      </c>
      <c r="E15" s="426"/>
    </row>
    <row r="16" spans="1:6" ht="30" customHeight="1">
      <c r="A16" s="210" t="s">
        <v>686</v>
      </c>
      <c r="B16" s="212" t="s">
        <v>692</v>
      </c>
      <c r="C16" s="369">
        <f>'I.2.2b'!$I$9</f>
        <v>155</v>
      </c>
      <c r="D16" s="395" t="s">
        <v>705</v>
      </c>
      <c r="E16" s="426"/>
    </row>
    <row r="17" spans="1:5" ht="30" customHeight="1">
      <c r="A17" s="210" t="s">
        <v>687</v>
      </c>
      <c r="B17" s="212" t="s">
        <v>693</v>
      </c>
      <c r="C17" s="369">
        <f>'I.2.2c'!$I$9</f>
        <v>191.25</v>
      </c>
      <c r="D17" s="395" t="s">
        <v>706</v>
      </c>
      <c r="E17" s="426"/>
    </row>
    <row r="18" spans="1:5" ht="30" customHeight="1">
      <c r="A18" s="210" t="s">
        <v>688</v>
      </c>
      <c r="B18" s="204" t="s">
        <v>694</v>
      </c>
      <c r="C18" s="369">
        <f>'I.2.2d'!$I$9</f>
        <v>77.5</v>
      </c>
      <c r="D18" s="395" t="s">
        <v>707</v>
      </c>
      <c r="E18" s="426"/>
    </row>
    <row r="19" spans="1:5" ht="30" customHeight="1">
      <c r="A19" s="210" t="s">
        <v>689</v>
      </c>
      <c r="B19" s="204" t="s">
        <v>695</v>
      </c>
      <c r="C19" s="369">
        <f>'I.2.2e'!$I$9</f>
        <v>38.75</v>
      </c>
      <c r="D19" s="395" t="s">
        <v>708</v>
      </c>
      <c r="E19" s="426"/>
    </row>
    <row r="20" spans="1:5" ht="30" customHeight="1">
      <c r="A20" s="202">
        <v>2.2999999999999998</v>
      </c>
      <c r="B20" s="203" t="s">
        <v>822</v>
      </c>
      <c r="C20" s="368">
        <f>SUM(C21:C22)</f>
        <v>90</v>
      </c>
      <c r="D20" s="395" t="s">
        <v>618</v>
      </c>
      <c r="E20" s="426"/>
    </row>
    <row r="21" spans="1:5" ht="30" customHeight="1">
      <c r="A21" s="210" t="s">
        <v>709</v>
      </c>
      <c r="B21" s="204" t="s">
        <v>823</v>
      </c>
      <c r="C21" s="368">
        <f>'I.2.3a'!I9</f>
        <v>60</v>
      </c>
      <c r="D21" s="395" t="s">
        <v>710</v>
      </c>
      <c r="E21" s="426"/>
    </row>
    <row r="22" spans="1:5" ht="30" customHeight="1">
      <c r="A22" s="210" t="s">
        <v>711</v>
      </c>
      <c r="B22" s="204" t="s">
        <v>824</v>
      </c>
      <c r="C22" s="368">
        <f>'I.2.3b'!I9</f>
        <v>30</v>
      </c>
      <c r="D22" s="395" t="s">
        <v>703</v>
      </c>
      <c r="E22" s="427"/>
    </row>
    <row r="23" spans="1:5" ht="30" customHeight="1">
      <c r="A23" s="202">
        <v>2.4</v>
      </c>
      <c r="B23" s="203" t="s">
        <v>712</v>
      </c>
      <c r="C23" s="366">
        <f>'I.2.4'!I9</f>
        <v>75</v>
      </c>
      <c r="D23" s="395" t="s">
        <v>713</v>
      </c>
      <c r="E23" s="203" t="s">
        <v>618</v>
      </c>
    </row>
    <row r="24" spans="1:5" ht="86.4">
      <c r="A24" s="205">
        <v>3</v>
      </c>
      <c r="B24" s="206" t="s">
        <v>1271</v>
      </c>
      <c r="C24" s="371">
        <f>I.3!I11</f>
        <v>450</v>
      </c>
      <c r="D24" s="356" t="s">
        <v>1152</v>
      </c>
      <c r="E24" s="209" t="s">
        <v>1151</v>
      </c>
    </row>
    <row r="25" spans="1:5" ht="30" customHeight="1">
      <c r="A25" s="202">
        <v>4</v>
      </c>
      <c r="B25" s="203" t="s">
        <v>714</v>
      </c>
      <c r="C25" s="368">
        <f>I.4!E11</f>
        <v>50</v>
      </c>
      <c r="D25" s="395">
        <v>10</v>
      </c>
      <c r="E25" s="204" t="s">
        <v>715</v>
      </c>
    </row>
    <row r="26" spans="1:5" ht="57.6">
      <c r="A26" s="202">
        <v>5</v>
      </c>
      <c r="B26" s="203" t="s">
        <v>1148</v>
      </c>
      <c r="C26" s="368">
        <f>I.5!D11</f>
        <v>180</v>
      </c>
      <c r="D26" s="395" t="s">
        <v>1267</v>
      </c>
      <c r="E26" s="204" t="s">
        <v>618</v>
      </c>
    </row>
    <row r="27" spans="1:5" ht="57.6">
      <c r="A27" s="205">
        <v>6</v>
      </c>
      <c r="B27" s="206" t="s">
        <v>1268</v>
      </c>
      <c r="C27" s="371">
        <f>I.6!F11</f>
        <v>185</v>
      </c>
      <c r="D27" s="357" t="s">
        <v>1154</v>
      </c>
      <c r="E27" s="209" t="s">
        <v>1153</v>
      </c>
    </row>
    <row r="28" spans="1:5" ht="43.2">
      <c r="A28" s="205">
        <v>7</v>
      </c>
      <c r="B28" s="206" t="s">
        <v>1270</v>
      </c>
      <c r="C28" s="371">
        <f>I.7!F11</f>
        <v>425</v>
      </c>
      <c r="D28" s="396" t="s">
        <v>1156</v>
      </c>
      <c r="E28" s="209" t="s">
        <v>1155</v>
      </c>
    </row>
    <row r="29" spans="1:5" ht="57.6">
      <c r="A29" s="202">
        <v>8</v>
      </c>
      <c r="B29" s="203" t="s">
        <v>1269</v>
      </c>
      <c r="C29" s="368">
        <f>I.8!E11</f>
        <v>85</v>
      </c>
      <c r="D29" s="356" t="s">
        <v>1157</v>
      </c>
      <c r="E29" s="209" t="s">
        <v>716</v>
      </c>
    </row>
    <row r="30" spans="1:5" ht="30" customHeight="1">
      <c r="A30" s="205">
        <v>9</v>
      </c>
      <c r="B30" s="206" t="s">
        <v>717</v>
      </c>
      <c r="C30" s="371">
        <f>I.9!D11</f>
        <v>60</v>
      </c>
      <c r="D30" s="356" t="s">
        <v>718</v>
      </c>
      <c r="E30" s="209" t="s">
        <v>853</v>
      </c>
    </row>
    <row r="31" spans="1:5">
      <c r="A31" s="213" t="s">
        <v>618</v>
      </c>
      <c r="B31" s="214" t="s">
        <v>719</v>
      </c>
      <c r="C31" s="379" t="s">
        <v>720</v>
      </c>
      <c r="D31" s="397" t="s">
        <v>618</v>
      </c>
      <c r="E31" s="215" t="s">
        <v>618</v>
      </c>
    </row>
    <row r="32" spans="1:5">
      <c r="A32" s="216"/>
      <c r="B32" s="217" t="s">
        <v>618</v>
      </c>
      <c r="C32" s="380" t="s">
        <v>721</v>
      </c>
      <c r="D32" s="398"/>
      <c r="E32" s="218"/>
    </row>
    <row r="33" spans="1:5">
      <c r="A33" s="216"/>
      <c r="B33" s="217" t="s">
        <v>722</v>
      </c>
      <c r="C33" s="380" t="s">
        <v>723</v>
      </c>
      <c r="D33" s="398"/>
      <c r="E33" s="218"/>
    </row>
    <row r="34" spans="1:5">
      <c r="A34" s="219"/>
      <c r="B34" s="220"/>
      <c r="C34" s="381" t="s">
        <v>724</v>
      </c>
      <c r="D34" s="399"/>
      <c r="E34" s="220"/>
    </row>
    <row r="35" spans="1:5" ht="15.6">
      <c r="A35" s="197" t="s">
        <v>618</v>
      </c>
      <c r="B35" s="198" t="s">
        <v>696</v>
      </c>
      <c r="C35" s="372">
        <f>SUM(C6,C7,C24,C25,C27,C26,C28,C29,C30)</f>
        <v>3987.5</v>
      </c>
      <c r="D35" s="392" t="s">
        <v>618</v>
      </c>
      <c r="E35" s="199" t="s">
        <v>618</v>
      </c>
    </row>
    <row r="37" spans="1:5" ht="15.6">
      <c r="A37" s="197" t="s">
        <v>618</v>
      </c>
      <c r="B37" s="198" t="s">
        <v>725</v>
      </c>
      <c r="C37" s="365"/>
      <c r="D37" s="400" t="s">
        <v>618</v>
      </c>
      <c r="E37" s="221"/>
    </row>
    <row r="38" spans="1:5" ht="15.6">
      <c r="A38" s="222">
        <v>1</v>
      </c>
      <c r="B38" s="223" t="s">
        <v>810</v>
      </c>
      <c r="C38" s="371">
        <f>SUM(C39:C42)</f>
        <v>2590.3333333333335</v>
      </c>
      <c r="D38" s="242" t="s">
        <v>618</v>
      </c>
      <c r="E38" s="224" t="s">
        <v>726</v>
      </c>
    </row>
    <row r="39" spans="1:5" ht="86.4">
      <c r="A39" s="225">
        <v>1.1000000000000001</v>
      </c>
      <c r="B39" s="358" t="s">
        <v>1158</v>
      </c>
      <c r="C39" s="371">
        <f>'II1.1BDI'!G9+'II1.1'!G9</f>
        <v>2007</v>
      </c>
      <c r="D39" s="401" t="s">
        <v>1159</v>
      </c>
      <c r="E39" s="428" t="s">
        <v>1162</v>
      </c>
    </row>
    <row r="40" spans="1:5" ht="72">
      <c r="A40" s="225">
        <v>1.2</v>
      </c>
      <c r="B40" s="358" t="s">
        <v>1160</v>
      </c>
      <c r="C40" s="371">
        <f>'II1.2'!G9</f>
        <v>150</v>
      </c>
      <c r="D40" s="402" t="s">
        <v>1161</v>
      </c>
      <c r="E40" s="429"/>
    </row>
    <row r="41" spans="1:5" ht="43.2">
      <c r="A41" s="225">
        <v>1.3</v>
      </c>
      <c r="B41" s="388" t="s">
        <v>1163</v>
      </c>
      <c r="C41" s="371">
        <f>'II1.3'!G9</f>
        <v>133.33333333333334</v>
      </c>
      <c r="D41" s="402" t="s">
        <v>1164</v>
      </c>
      <c r="E41" s="226" t="s">
        <v>727</v>
      </c>
    </row>
    <row r="42" spans="1:5" ht="15.6">
      <c r="A42" s="227">
        <v>1.4</v>
      </c>
      <c r="B42" s="362" t="s">
        <v>1167</v>
      </c>
      <c r="C42" s="371">
        <f>'II1.4'!I9</f>
        <v>300</v>
      </c>
      <c r="D42" s="403"/>
      <c r="E42" s="359"/>
    </row>
    <row r="43" spans="1:5" ht="15.6">
      <c r="A43" s="363" t="s">
        <v>1172</v>
      </c>
      <c r="B43" s="362" t="s">
        <v>1168</v>
      </c>
      <c r="C43" s="371">
        <f>'II1.4'!S9</f>
        <v>200</v>
      </c>
      <c r="D43" s="404" t="s">
        <v>1169</v>
      </c>
      <c r="E43" s="359" t="s">
        <v>1165</v>
      </c>
    </row>
    <row r="44" spans="1:5" ht="15.6">
      <c r="A44" s="363" t="s">
        <v>1173</v>
      </c>
      <c r="B44" s="362" t="s">
        <v>1170</v>
      </c>
      <c r="C44" s="371">
        <f>C42-C43</f>
        <v>100</v>
      </c>
      <c r="D44" s="404" t="s">
        <v>1171</v>
      </c>
      <c r="E44" s="359" t="s">
        <v>1165</v>
      </c>
    </row>
    <row r="45" spans="1:5" ht="28.8">
      <c r="A45" s="222">
        <v>2</v>
      </c>
      <c r="B45" s="223" t="s">
        <v>728</v>
      </c>
      <c r="C45" s="371">
        <f>C46+C50</f>
        <v>1362.0309289711945</v>
      </c>
      <c r="D45" s="242" t="s">
        <v>618</v>
      </c>
      <c r="E45" s="223" t="s">
        <v>618</v>
      </c>
    </row>
    <row r="46" spans="1:5" ht="43.2">
      <c r="A46" s="225" t="s">
        <v>325</v>
      </c>
      <c r="B46" s="226" t="s">
        <v>811</v>
      </c>
      <c r="C46" s="371">
        <f>'II2.1a'!M9</f>
        <v>270</v>
      </c>
      <c r="D46" s="404"/>
      <c r="E46" s="430" t="s">
        <v>1186</v>
      </c>
    </row>
    <row r="47" spans="1:5" ht="28.8">
      <c r="A47" s="225"/>
      <c r="B47" s="388" t="s">
        <v>1175</v>
      </c>
      <c r="C47" s="371">
        <f>'II2.1a'!Q9</f>
        <v>100</v>
      </c>
      <c r="D47" s="405" t="s">
        <v>1178</v>
      </c>
      <c r="E47" s="431"/>
    </row>
    <row r="48" spans="1:5" ht="28.8">
      <c r="A48" s="225"/>
      <c r="B48" s="388" t="s">
        <v>1176</v>
      </c>
      <c r="C48" s="371">
        <f>'II2.1a'!R9</f>
        <v>80</v>
      </c>
      <c r="D48" s="405" t="s">
        <v>1179</v>
      </c>
      <c r="E48" s="431"/>
    </row>
    <row r="49" spans="1:5" ht="43.2">
      <c r="A49" s="225"/>
      <c r="B49" s="388" t="s">
        <v>1177</v>
      </c>
      <c r="C49" s="371">
        <f>'II2.1a'!S9</f>
        <v>90</v>
      </c>
      <c r="D49" s="404" t="s">
        <v>1180</v>
      </c>
      <c r="E49" s="431"/>
    </row>
    <row r="50" spans="1:5" ht="43.2">
      <c r="A50" s="225" t="s">
        <v>326</v>
      </c>
      <c r="B50" s="362" t="s">
        <v>812</v>
      </c>
      <c r="C50" s="371">
        <f>'II2.1b'!M9</f>
        <v>1092.0309289711945</v>
      </c>
      <c r="D50" s="406"/>
      <c r="E50" s="431"/>
    </row>
    <row r="51" spans="1:5" ht="15.6">
      <c r="A51" s="225"/>
      <c r="B51" s="362" t="s">
        <v>1181</v>
      </c>
      <c r="C51" s="371">
        <f>'II2.1b'!R9</f>
        <v>0</v>
      </c>
      <c r="D51" s="405" t="s">
        <v>1184</v>
      </c>
      <c r="E51" s="431"/>
    </row>
    <row r="52" spans="1:5" ht="28.8">
      <c r="A52" s="225"/>
      <c r="B52" s="362" t="s">
        <v>1182</v>
      </c>
      <c r="C52" s="371">
        <f>'II2.1b'!S9</f>
        <v>812.94203723274529</v>
      </c>
      <c r="D52" s="405" t="s">
        <v>1185</v>
      </c>
      <c r="E52" s="431"/>
    </row>
    <row r="53" spans="1:5" ht="43.2">
      <c r="A53" s="225"/>
      <c r="B53" s="362" t="s">
        <v>1183</v>
      </c>
      <c r="C53" s="371">
        <f>'II2.1b'!T9</f>
        <v>279.08889173844909</v>
      </c>
      <c r="D53" s="404" t="s">
        <v>1180</v>
      </c>
      <c r="E53" s="431"/>
    </row>
    <row r="54" spans="1:5" ht="15.6">
      <c r="A54" s="228">
        <v>3</v>
      </c>
      <c r="B54" s="229" t="s">
        <v>1113</v>
      </c>
      <c r="C54" s="371">
        <f>'II3'!D9</f>
        <v>210</v>
      </c>
      <c r="D54" s="407" t="s">
        <v>618</v>
      </c>
      <c r="E54" s="432" t="s">
        <v>1193</v>
      </c>
    </row>
    <row r="55" spans="1:5" ht="15.6">
      <c r="A55" s="389">
        <v>3.1</v>
      </c>
      <c r="B55" s="388" t="s">
        <v>729</v>
      </c>
      <c r="C55" s="371">
        <f>'II3'!D10</f>
        <v>80</v>
      </c>
      <c r="D55" s="407" t="s">
        <v>1187</v>
      </c>
      <c r="E55" s="433"/>
    </row>
    <row r="56" spans="1:5" ht="15.6">
      <c r="A56" s="389">
        <v>3.2</v>
      </c>
      <c r="B56" s="388" t="s">
        <v>730</v>
      </c>
      <c r="C56" s="371">
        <f>'II3'!D11</f>
        <v>88</v>
      </c>
      <c r="D56" s="407" t="s">
        <v>1188</v>
      </c>
      <c r="E56" s="433"/>
    </row>
    <row r="57" spans="1:5" ht="15.6">
      <c r="A57" s="389">
        <v>3.3</v>
      </c>
      <c r="B57" s="388" t="s">
        <v>731</v>
      </c>
      <c r="C57" s="371">
        <f>'II3'!D12</f>
        <v>42</v>
      </c>
      <c r="D57" s="407" t="s">
        <v>1189</v>
      </c>
      <c r="E57" s="433"/>
    </row>
    <row r="58" spans="1:5" ht="15.6">
      <c r="A58" s="222">
        <v>4</v>
      </c>
      <c r="B58" s="223" t="s">
        <v>732</v>
      </c>
      <c r="C58" s="371">
        <f>'II4'!D14</f>
        <v>3280</v>
      </c>
      <c r="D58" s="406" t="s">
        <v>618</v>
      </c>
      <c r="E58" s="433"/>
    </row>
    <row r="59" spans="1:5" ht="15.6">
      <c r="A59" s="363">
        <v>4.0999999999999996</v>
      </c>
      <c r="B59" s="362" t="s">
        <v>733</v>
      </c>
      <c r="C59" s="371">
        <f>'II4'!D11</f>
        <v>1600</v>
      </c>
      <c r="D59" s="405" t="s">
        <v>1190</v>
      </c>
      <c r="E59" s="433"/>
    </row>
    <row r="60" spans="1:5" ht="15.6">
      <c r="A60" s="363">
        <v>4.2</v>
      </c>
      <c r="B60" s="362" t="s">
        <v>734</v>
      </c>
      <c r="C60" s="371">
        <f>'II4'!D12</f>
        <v>960</v>
      </c>
      <c r="D60" s="405" t="s">
        <v>1191</v>
      </c>
      <c r="E60" s="433"/>
    </row>
    <row r="61" spans="1:5" ht="15.6">
      <c r="A61" s="363">
        <v>4.3</v>
      </c>
      <c r="B61" s="362" t="s">
        <v>735</v>
      </c>
      <c r="C61" s="371">
        <f>'II4'!D13</f>
        <v>720</v>
      </c>
      <c r="D61" s="405" t="s">
        <v>1192</v>
      </c>
      <c r="E61" s="434"/>
    </row>
    <row r="62" spans="1:5" ht="15.6">
      <c r="A62" s="222">
        <v>5</v>
      </c>
      <c r="B62" s="223" t="s">
        <v>813</v>
      </c>
      <c r="C62" s="371">
        <f>SUM(C63,C71,C76,C79)</f>
        <v>848</v>
      </c>
      <c r="D62" s="406" t="s">
        <v>618</v>
      </c>
      <c r="E62" s="224" t="s">
        <v>618</v>
      </c>
    </row>
    <row r="63" spans="1:5" ht="15.6">
      <c r="A63" s="222" t="s">
        <v>736</v>
      </c>
      <c r="B63" s="223" t="s">
        <v>1099</v>
      </c>
      <c r="C63" s="371">
        <f>SUM(C64:C70)</f>
        <v>425</v>
      </c>
      <c r="D63" s="406" t="s">
        <v>618</v>
      </c>
      <c r="E63" s="224" t="s">
        <v>618</v>
      </c>
    </row>
    <row r="64" spans="1:5" ht="95.25" customHeight="1">
      <c r="A64" s="225" t="s">
        <v>737</v>
      </c>
      <c r="B64" s="388" t="s">
        <v>1194</v>
      </c>
      <c r="C64" s="371">
        <f>total_arh1a_5</f>
        <v>190</v>
      </c>
      <c r="D64" s="408" t="s">
        <v>1195</v>
      </c>
      <c r="E64" s="226" t="s">
        <v>739</v>
      </c>
    </row>
    <row r="65" spans="1:5" ht="129.6">
      <c r="A65" s="225" t="s">
        <v>740</v>
      </c>
      <c r="B65" s="388" t="s">
        <v>1196</v>
      </c>
      <c r="C65" s="371">
        <f>II5.1.2!total_arh1a_5</f>
        <v>130</v>
      </c>
      <c r="D65" s="409" t="s">
        <v>1197</v>
      </c>
      <c r="E65" s="226" t="s">
        <v>739</v>
      </c>
    </row>
    <row r="66" spans="1:5" ht="57.6">
      <c r="A66" s="225" t="s">
        <v>741</v>
      </c>
      <c r="B66" s="388" t="s">
        <v>1198</v>
      </c>
      <c r="C66" s="371">
        <f>total_arh2a_5</f>
        <v>10</v>
      </c>
      <c r="D66" s="408" t="s">
        <v>1199</v>
      </c>
      <c r="E66" s="226" t="s">
        <v>739</v>
      </c>
    </row>
    <row r="67" spans="1:5" ht="43.2">
      <c r="A67" s="225" t="s">
        <v>742</v>
      </c>
      <c r="B67" s="388" t="s">
        <v>1200</v>
      </c>
      <c r="C67" s="371">
        <f>total_arh2b_5</f>
        <v>0</v>
      </c>
      <c r="D67" s="408" t="s">
        <v>1201</v>
      </c>
      <c r="E67" s="226" t="s">
        <v>739</v>
      </c>
    </row>
    <row r="68" spans="1:5" ht="100.8">
      <c r="A68" s="225" t="s">
        <v>743</v>
      </c>
      <c r="B68" s="388" t="s">
        <v>1202</v>
      </c>
      <c r="C68" s="371">
        <f>total_arh3a_5</f>
        <v>50</v>
      </c>
      <c r="D68" s="408" t="s">
        <v>1203</v>
      </c>
      <c r="E68" s="226" t="s">
        <v>739</v>
      </c>
    </row>
    <row r="69" spans="1:5" ht="72">
      <c r="A69" s="225" t="s">
        <v>744</v>
      </c>
      <c r="B69" s="388" t="s">
        <v>1204</v>
      </c>
      <c r="C69" s="371">
        <f>total_arh3b_5</f>
        <v>20</v>
      </c>
      <c r="D69" s="408" t="s">
        <v>1205</v>
      </c>
      <c r="E69" s="226" t="s">
        <v>739</v>
      </c>
    </row>
    <row r="70" spans="1:5" ht="57.6">
      <c r="A70" s="225" t="s">
        <v>745</v>
      </c>
      <c r="B70" s="388" t="s">
        <v>1225</v>
      </c>
      <c r="C70" s="371">
        <f>total_arh3c_5</f>
        <v>25</v>
      </c>
      <c r="D70" s="408" t="s">
        <v>1206</v>
      </c>
      <c r="E70" s="226" t="s">
        <v>739</v>
      </c>
    </row>
    <row r="71" spans="1:5" ht="15.6">
      <c r="A71" s="222" t="s">
        <v>746</v>
      </c>
      <c r="B71" s="223" t="s">
        <v>1102</v>
      </c>
      <c r="C71" s="371">
        <f>SUM(C72:C75)</f>
        <v>225</v>
      </c>
      <c r="D71" s="406" t="s">
        <v>618</v>
      </c>
      <c r="E71" s="224" t="s">
        <v>618</v>
      </c>
    </row>
    <row r="72" spans="1:5" ht="100.8">
      <c r="A72" s="225" t="s">
        <v>747</v>
      </c>
      <c r="B72" s="388" t="s">
        <v>1226</v>
      </c>
      <c r="C72" s="371">
        <f>'II5.2.1'!I9</f>
        <v>112.5</v>
      </c>
      <c r="D72" s="409" t="s">
        <v>1253</v>
      </c>
      <c r="E72" s="388" t="s">
        <v>1207</v>
      </c>
    </row>
    <row r="73" spans="1:5" ht="72">
      <c r="A73" s="225" t="s">
        <v>748</v>
      </c>
      <c r="B73" s="388" t="s">
        <v>1227</v>
      </c>
      <c r="C73" s="371">
        <f>'II5.2.2'!G9</f>
        <v>7.5</v>
      </c>
      <c r="D73" s="409" t="s">
        <v>1254</v>
      </c>
      <c r="E73" s="388" t="s">
        <v>1208</v>
      </c>
    </row>
    <row r="74" spans="1:5" ht="28.8">
      <c r="A74" s="227" t="s">
        <v>750</v>
      </c>
      <c r="B74" s="224" t="s">
        <v>783</v>
      </c>
      <c r="C74" s="371">
        <f>'II5.2.3'!D9</f>
        <v>60</v>
      </c>
      <c r="D74" s="406">
        <v>20</v>
      </c>
      <c r="E74" s="224" t="s">
        <v>716</v>
      </c>
    </row>
    <row r="75" spans="1:5" ht="72">
      <c r="A75" s="225" t="s">
        <v>751</v>
      </c>
      <c r="B75" s="388" t="s">
        <v>1228</v>
      </c>
      <c r="C75" s="371">
        <f>'II5.2.4'!G9</f>
        <v>45</v>
      </c>
      <c r="D75" s="409" t="s">
        <v>1247</v>
      </c>
      <c r="E75" s="226" t="s">
        <v>752</v>
      </c>
    </row>
    <row r="76" spans="1:5" ht="15.6">
      <c r="A76" s="222" t="s">
        <v>753</v>
      </c>
      <c r="B76" s="223" t="s">
        <v>1100</v>
      </c>
      <c r="C76" s="371">
        <f>'II5.3'!F9</f>
        <v>118</v>
      </c>
      <c r="D76" s="406" t="s">
        <v>618</v>
      </c>
      <c r="E76" s="224" t="s">
        <v>618</v>
      </c>
    </row>
    <row r="77" spans="1:5" ht="15.6">
      <c r="A77" s="363" t="s">
        <v>1209</v>
      </c>
      <c r="B77" s="362" t="s">
        <v>1210</v>
      </c>
      <c r="C77" s="371">
        <f>'II5.3'!I9</f>
        <v>110</v>
      </c>
      <c r="D77" s="406">
        <v>10</v>
      </c>
      <c r="E77" s="224" t="s">
        <v>749</v>
      </c>
    </row>
    <row r="78" spans="1:5" ht="15.6">
      <c r="A78" s="363" t="s">
        <v>1211</v>
      </c>
      <c r="B78" s="362" t="s">
        <v>1212</v>
      </c>
      <c r="C78" s="371">
        <f>'II5.3'!J9</f>
        <v>8</v>
      </c>
      <c r="D78" s="406">
        <v>8</v>
      </c>
      <c r="E78" s="224" t="s">
        <v>1213</v>
      </c>
    </row>
    <row r="79" spans="1:5" ht="15.6">
      <c r="A79" s="222" t="s">
        <v>755</v>
      </c>
      <c r="B79" s="223" t="s">
        <v>1101</v>
      </c>
      <c r="C79" s="371">
        <f>total_sport</f>
        <v>80</v>
      </c>
      <c r="D79" s="406" t="s">
        <v>618</v>
      </c>
      <c r="E79" s="230" t="s">
        <v>618</v>
      </c>
    </row>
    <row r="80" spans="1:5" ht="100.8">
      <c r="A80" s="363" t="s">
        <v>1214</v>
      </c>
      <c r="B80" s="362" t="s">
        <v>1229</v>
      </c>
      <c r="C80" s="371">
        <f>total_sport</f>
        <v>80</v>
      </c>
      <c r="D80" s="405" t="s">
        <v>1252</v>
      </c>
      <c r="E80" s="230"/>
    </row>
    <row r="81" spans="1:5" ht="15.6">
      <c r="A81" s="222">
        <v>6</v>
      </c>
      <c r="B81" s="223" t="s">
        <v>1008</v>
      </c>
      <c r="C81" s="371">
        <f>'II6'!E15</f>
        <v>510</v>
      </c>
      <c r="E81" s="224" t="s">
        <v>618</v>
      </c>
    </row>
    <row r="82" spans="1:5" ht="15.6">
      <c r="A82" s="419" t="s">
        <v>1291</v>
      </c>
      <c r="B82" s="388" t="s">
        <v>756</v>
      </c>
      <c r="C82" s="371">
        <f>'II6'!E11</f>
        <v>200</v>
      </c>
      <c r="D82" s="406">
        <v>200</v>
      </c>
      <c r="E82" s="362"/>
    </row>
    <row r="83" spans="1:5" ht="15.6">
      <c r="A83" s="389">
        <v>6.1</v>
      </c>
      <c r="B83" s="388" t="s">
        <v>1215</v>
      </c>
      <c r="C83" s="371">
        <f>'II6'!E12</f>
        <v>200</v>
      </c>
      <c r="D83" s="409" t="s">
        <v>1216</v>
      </c>
      <c r="E83" s="362"/>
    </row>
    <row r="84" spans="1:5" ht="15.6">
      <c r="A84" s="389">
        <v>6.2</v>
      </c>
      <c r="B84" s="388" t="s">
        <v>1217</v>
      </c>
      <c r="C84" s="371">
        <f>'II6'!E13</f>
        <v>100</v>
      </c>
      <c r="D84" s="409" t="s">
        <v>1218</v>
      </c>
      <c r="E84" s="362"/>
    </row>
    <row r="85" spans="1:5" ht="15.6">
      <c r="A85" s="389">
        <v>6.3</v>
      </c>
      <c r="B85" s="388" t="s">
        <v>757</v>
      </c>
      <c r="C85" s="371">
        <f>'II6'!E14</f>
        <v>10</v>
      </c>
      <c r="D85" s="409">
        <v>5</v>
      </c>
      <c r="E85" s="362" t="s">
        <v>758</v>
      </c>
    </row>
    <row r="86" spans="1:5" ht="15.6">
      <c r="A86" s="228">
        <v>7</v>
      </c>
      <c r="B86" s="229" t="s">
        <v>825</v>
      </c>
      <c r="C86" s="371">
        <f>'II7'!F11</f>
        <v>27</v>
      </c>
      <c r="D86" s="407" t="s">
        <v>618</v>
      </c>
      <c r="E86" s="224" t="s">
        <v>759</v>
      </c>
    </row>
    <row r="87" spans="1:5" ht="15.6">
      <c r="A87" s="389"/>
      <c r="B87" s="388" t="s">
        <v>1244</v>
      </c>
      <c r="C87" s="371">
        <f>'II7'!H11</f>
        <v>20</v>
      </c>
      <c r="D87" s="409">
        <v>20</v>
      </c>
      <c r="E87" s="435" t="s">
        <v>1219</v>
      </c>
    </row>
    <row r="88" spans="1:5" ht="15.6">
      <c r="A88" s="389"/>
      <c r="B88" s="388" t="s">
        <v>1245</v>
      </c>
      <c r="C88" s="371">
        <f>'II7'!I11</f>
        <v>5</v>
      </c>
      <c r="D88" s="409">
        <v>5</v>
      </c>
      <c r="E88" s="435"/>
    </row>
    <row r="89" spans="1:5" ht="15.6">
      <c r="A89" s="389"/>
      <c r="B89" s="388" t="s">
        <v>1246</v>
      </c>
      <c r="C89" s="371">
        <f>'II7'!J11</f>
        <v>2</v>
      </c>
      <c r="D89" s="409">
        <v>2</v>
      </c>
      <c r="E89" s="436"/>
    </row>
    <row r="90" spans="1:5" ht="15.6">
      <c r="A90" s="228">
        <v>8</v>
      </c>
      <c r="B90" s="223" t="s">
        <v>760</v>
      </c>
      <c r="C90" s="371">
        <f>'II8'!E9</f>
        <v>65</v>
      </c>
      <c r="D90" s="406" t="s">
        <v>618</v>
      </c>
      <c r="E90" s="224" t="s">
        <v>618</v>
      </c>
    </row>
    <row r="91" spans="1:5" ht="43.2">
      <c r="A91" s="389"/>
      <c r="B91" s="362" t="s">
        <v>1230</v>
      </c>
      <c r="C91" s="371">
        <f>'II8'!H9</f>
        <v>60</v>
      </c>
      <c r="D91" s="405" t="s">
        <v>1157</v>
      </c>
      <c r="E91" s="388" t="s">
        <v>1220</v>
      </c>
    </row>
    <row r="92" spans="1:5" ht="43.2">
      <c r="A92" s="389"/>
      <c r="B92" s="362" t="s">
        <v>1231</v>
      </c>
      <c r="C92" s="371">
        <f>'II8'!I9</f>
        <v>5</v>
      </c>
      <c r="D92" s="405" t="s">
        <v>1248</v>
      </c>
      <c r="E92" s="388" t="s">
        <v>1221</v>
      </c>
    </row>
    <row r="93" spans="1:5" ht="15.6">
      <c r="A93" s="228">
        <v>9</v>
      </c>
      <c r="B93" s="223" t="s">
        <v>1029</v>
      </c>
      <c r="C93" s="371">
        <f>'II9'!F9</f>
        <v>109</v>
      </c>
      <c r="D93" s="406" t="s">
        <v>618</v>
      </c>
      <c r="E93" s="226" t="s">
        <v>749</v>
      </c>
    </row>
    <row r="94" spans="1:5" ht="15.6">
      <c r="A94" s="389"/>
      <c r="B94" s="362" t="s">
        <v>1222</v>
      </c>
      <c r="C94" s="371"/>
      <c r="D94" s="405"/>
      <c r="E94" s="388"/>
    </row>
    <row r="95" spans="1:5" ht="15.6">
      <c r="A95" s="389"/>
      <c r="B95" s="362" t="s">
        <v>1238</v>
      </c>
      <c r="C95" s="371">
        <f>'II9'!I9</f>
        <v>100</v>
      </c>
      <c r="D95" s="405">
        <v>10</v>
      </c>
      <c r="E95" s="437" t="s">
        <v>749</v>
      </c>
    </row>
    <row r="96" spans="1:5" ht="15.6">
      <c r="A96" s="389"/>
      <c r="B96" s="362" t="s">
        <v>1239</v>
      </c>
      <c r="C96" s="371">
        <f>'II9'!J9</f>
        <v>0</v>
      </c>
      <c r="D96" s="405">
        <v>6</v>
      </c>
      <c r="E96" s="435"/>
    </row>
    <row r="97" spans="1:5" ht="15.6">
      <c r="A97" s="389"/>
      <c r="B97" s="362" t="s">
        <v>1240</v>
      </c>
      <c r="C97" s="371">
        <f>'II9'!K9</f>
        <v>4</v>
      </c>
      <c r="D97" s="405">
        <v>4</v>
      </c>
      <c r="E97" s="436"/>
    </row>
    <row r="98" spans="1:5" ht="15.6">
      <c r="A98" s="389"/>
      <c r="B98" s="362" t="s">
        <v>1223</v>
      </c>
      <c r="C98" s="371"/>
      <c r="D98" s="405"/>
      <c r="E98" s="388"/>
    </row>
    <row r="99" spans="1:5" ht="15.6">
      <c r="A99" s="389"/>
      <c r="B99" s="362" t="s">
        <v>1241</v>
      </c>
      <c r="C99" s="371">
        <f>'II9'!L9</f>
        <v>5</v>
      </c>
      <c r="D99" s="405">
        <v>5</v>
      </c>
      <c r="E99" s="437" t="s">
        <v>749</v>
      </c>
    </row>
    <row r="100" spans="1:5" ht="15.6">
      <c r="A100" s="389"/>
      <c r="B100" s="362" t="s">
        <v>1242</v>
      </c>
      <c r="C100" s="371">
        <f>'II9'!M9</f>
        <v>0</v>
      </c>
      <c r="D100" s="405">
        <v>3</v>
      </c>
      <c r="E100" s="435"/>
    </row>
    <row r="101" spans="1:5" ht="15.6">
      <c r="A101" s="389"/>
      <c r="B101" s="362" t="s">
        <v>1243</v>
      </c>
      <c r="C101" s="371">
        <f>'II9'!N9</f>
        <v>0</v>
      </c>
      <c r="D101" s="405">
        <v>2</v>
      </c>
      <c r="E101" s="436"/>
    </row>
    <row r="102" spans="1:5" ht="15.6">
      <c r="A102" s="228">
        <v>10</v>
      </c>
      <c r="B102" s="223" t="s">
        <v>814</v>
      </c>
      <c r="C102" s="371">
        <f>'II10'!E9</f>
        <v>600</v>
      </c>
      <c r="D102" s="406" t="s">
        <v>618</v>
      </c>
      <c r="E102" s="224" t="s">
        <v>618</v>
      </c>
    </row>
    <row r="103" spans="1:5" ht="86.4">
      <c r="A103" s="389"/>
      <c r="B103" s="388" t="s">
        <v>1232</v>
      </c>
      <c r="C103" s="371">
        <f>'II10'!H9</f>
        <v>400</v>
      </c>
      <c r="D103" s="409" t="s">
        <v>1251</v>
      </c>
      <c r="E103" s="388" t="s">
        <v>1221</v>
      </c>
    </row>
    <row r="104" spans="1:5" ht="115.2">
      <c r="A104" s="389"/>
      <c r="B104" s="388" t="s">
        <v>1233</v>
      </c>
      <c r="C104" s="371">
        <f>'II10'!I9</f>
        <v>200</v>
      </c>
      <c r="D104" s="409" t="s">
        <v>1250</v>
      </c>
      <c r="E104" s="388" t="s">
        <v>1221</v>
      </c>
    </row>
    <row r="105" spans="1:5" ht="96" customHeight="1">
      <c r="A105" s="389"/>
      <c r="B105" s="388" t="s">
        <v>1234</v>
      </c>
      <c r="C105" s="371">
        <f>'II10'!J9</f>
        <v>0</v>
      </c>
      <c r="D105" s="409" t="s">
        <v>1249</v>
      </c>
      <c r="E105" s="388" t="s">
        <v>1224</v>
      </c>
    </row>
    <row r="106" spans="1:5" ht="43.2">
      <c r="A106" s="228">
        <v>11</v>
      </c>
      <c r="B106" s="229" t="s">
        <v>1237</v>
      </c>
      <c r="C106" s="371">
        <f>'II11'!E9</f>
        <v>250</v>
      </c>
      <c r="D106" s="409" t="s">
        <v>1255</v>
      </c>
      <c r="E106" s="226" t="s">
        <v>761</v>
      </c>
    </row>
    <row r="107" spans="1:5" ht="15.6">
      <c r="A107" s="228">
        <v>12</v>
      </c>
      <c r="B107" s="223" t="s">
        <v>762</v>
      </c>
      <c r="C107" s="371">
        <f>'II12'!E9</f>
        <v>25</v>
      </c>
      <c r="D107" s="406" t="s">
        <v>618</v>
      </c>
      <c r="E107" s="224" t="s">
        <v>618</v>
      </c>
    </row>
    <row r="108" spans="1:5" ht="15.6">
      <c r="A108" s="389"/>
      <c r="B108" s="362" t="s">
        <v>1235</v>
      </c>
      <c r="C108" s="371">
        <f>'II12'!I9</f>
        <v>20</v>
      </c>
      <c r="D108" s="405">
        <v>10</v>
      </c>
      <c r="E108" s="437" t="s">
        <v>758</v>
      </c>
    </row>
    <row r="109" spans="1:5" ht="15.6">
      <c r="A109" s="389"/>
      <c r="B109" s="362" t="s">
        <v>1236</v>
      </c>
      <c r="C109" s="371">
        <f>'II12'!H9</f>
        <v>5</v>
      </c>
      <c r="D109" s="405">
        <v>5</v>
      </c>
      <c r="E109" s="436"/>
    </row>
    <row r="110" spans="1:5" ht="15.6">
      <c r="A110" s="222">
        <v>13</v>
      </c>
      <c r="B110" s="223" t="s">
        <v>763</v>
      </c>
      <c r="C110" s="371">
        <f>'II13'!D9</f>
        <v>30</v>
      </c>
      <c r="D110" s="406">
        <v>10</v>
      </c>
      <c r="E110" s="224" t="s">
        <v>758</v>
      </c>
    </row>
    <row r="111" spans="1:5">
      <c r="A111" s="231" t="s">
        <v>618</v>
      </c>
      <c r="B111" s="232" t="s">
        <v>764</v>
      </c>
      <c r="C111" s="382" t="s">
        <v>720</v>
      </c>
      <c r="D111" s="410" t="s">
        <v>618</v>
      </c>
      <c r="E111" s="233" t="s">
        <v>618</v>
      </c>
    </row>
    <row r="112" spans="1:5">
      <c r="A112" s="234"/>
      <c r="B112" s="235" t="s">
        <v>618</v>
      </c>
      <c r="C112" s="383" t="s">
        <v>721</v>
      </c>
      <c r="D112" s="411"/>
      <c r="E112" s="236"/>
    </row>
    <row r="113" spans="1:5">
      <c r="A113" s="234"/>
      <c r="B113" s="235" t="s">
        <v>722</v>
      </c>
      <c r="C113" s="383" t="s">
        <v>723</v>
      </c>
      <c r="D113" s="411"/>
      <c r="E113" s="236"/>
    </row>
    <row r="114" spans="1:5">
      <c r="A114" s="237"/>
      <c r="B114" s="238"/>
      <c r="C114" s="384" t="s">
        <v>724</v>
      </c>
      <c r="D114" s="412"/>
      <c r="E114" s="238"/>
    </row>
    <row r="115" spans="1:5" ht="15.6">
      <c r="A115" s="197" t="s">
        <v>618</v>
      </c>
      <c r="B115" s="198" t="s">
        <v>725</v>
      </c>
      <c r="C115" s="372">
        <f>SUM(C38,C45,C54,C58,C62,C81,C86,C90,C93,C102,C106,C107,C110,)</f>
        <v>9906.3642623045271</v>
      </c>
      <c r="D115" s="400" t="s">
        <v>618</v>
      </c>
      <c r="E115" s="221"/>
    </row>
    <row r="117" spans="1:5" ht="16.2">
      <c r="A117" s="239" t="s">
        <v>618</v>
      </c>
      <c r="B117" s="240" t="s">
        <v>765</v>
      </c>
      <c r="C117" s="373"/>
      <c r="D117" s="413" t="s">
        <v>618</v>
      </c>
      <c r="E117" s="241" t="s">
        <v>618</v>
      </c>
    </row>
    <row r="118" spans="1:5" ht="30" customHeight="1">
      <c r="A118" s="222">
        <v>1</v>
      </c>
      <c r="B118" s="242" t="s">
        <v>815</v>
      </c>
      <c r="C118" s="368">
        <f>III.1!F11</f>
        <v>17</v>
      </c>
      <c r="D118" s="414"/>
      <c r="E118" s="362"/>
    </row>
    <row r="119" spans="1:5" ht="30" customHeight="1">
      <c r="A119" s="389">
        <v>1.1000000000000001</v>
      </c>
      <c r="B119" s="409" t="s">
        <v>1257</v>
      </c>
      <c r="C119" s="368">
        <f>III.1!J11</f>
        <v>5</v>
      </c>
      <c r="D119" s="409">
        <v>5</v>
      </c>
      <c r="E119" s="437" t="s">
        <v>1256</v>
      </c>
    </row>
    <row r="120" spans="1:5" ht="57.6">
      <c r="A120" s="389">
        <v>1.2</v>
      </c>
      <c r="B120" s="409" t="s">
        <v>1258</v>
      </c>
      <c r="C120" s="368">
        <f>III.1!K11</f>
        <v>10</v>
      </c>
      <c r="D120" s="409">
        <v>10</v>
      </c>
      <c r="E120" s="435"/>
    </row>
    <row r="121" spans="1:5" ht="57.6">
      <c r="A121" s="389">
        <v>1.3</v>
      </c>
      <c r="B121" s="409" t="s">
        <v>1259</v>
      </c>
      <c r="C121" s="368">
        <f>III.1!L11</f>
        <v>2</v>
      </c>
      <c r="D121" s="409">
        <v>2</v>
      </c>
      <c r="E121" s="436"/>
    </row>
    <row r="122" spans="1:5" ht="57.6">
      <c r="A122" s="228">
        <v>2</v>
      </c>
      <c r="B122" s="229" t="s">
        <v>1289</v>
      </c>
      <c r="C122" s="368">
        <f>III.2!F11</f>
        <v>75</v>
      </c>
      <c r="D122" s="409" t="s">
        <v>1290</v>
      </c>
      <c r="E122" s="388" t="s">
        <v>1260</v>
      </c>
    </row>
    <row r="123" spans="1:5" ht="15.6">
      <c r="A123" s="222">
        <v>3</v>
      </c>
      <c r="B123" s="223" t="s">
        <v>816</v>
      </c>
      <c r="C123" s="368">
        <f>III.3!D11</f>
        <v>150</v>
      </c>
      <c r="D123" s="406">
        <v>50</v>
      </c>
      <c r="E123" s="224" t="s">
        <v>716</v>
      </c>
    </row>
    <row r="124" spans="1:5" ht="43.2">
      <c r="A124" s="228">
        <v>4</v>
      </c>
      <c r="B124" s="229" t="s">
        <v>1288</v>
      </c>
      <c r="C124" s="368">
        <f>III.4!E11</f>
        <v>15</v>
      </c>
      <c r="D124" s="409" t="s">
        <v>1286</v>
      </c>
      <c r="E124" s="226" t="s">
        <v>716</v>
      </c>
    </row>
    <row r="125" spans="1:5" ht="57.6">
      <c r="A125" s="228">
        <v>5</v>
      </c>
      <c r="B125" s="229" t="s">
        <v>1287</v>
      </c>
      <c r="C125" s="368">
        <f>III.5!E11</f>
        <v>25</v>
      </c>
      <c r="D125" s="409" t="s">
        <v>1285</v>
      </c>
      <c r="E125" s="226" t="s">
        <v>758</v>
      </c>
    </row>
    <row r="126" spans="1:5" ht="15.6">
      <c r="A126" s="228">
        <v>6</v>
      </c>
      <c r="B126" s="223" t="s">
        <v>767</v>
      </c>
      <c r="C126" s="368">
        <f>III.6!F11</f>
        <v>240</v>
      </c>
      <c r="D126" s="406" t="s">
        <v>618</v>
      </c>
      <c r="E126" s="224" t="s">
        <v>618</v>
      </c>
    </row>
    <row r="127" spans="1:5" ht="15.6">
      <c r="A127" s="389"/>
      <c r="B127" s="362" t="s">
        <v>1274</v>
      </c>
      <c r="C127" s="368">
        <f>III.6!J11</f>
        <v>120</v>
      </c>
      <c r="D127" s="405">
        <v>120</v>
      </c>
      <c r="E127" s="437" t="s">
        <v>1261</v>
      </c>
    </row>
    <row r="128" spans="1:5" ht="15.6">
      <c r="A128" s="389"/>
      <c r="B128" s="362" t="s">
        <v>1275</v>
      </c>
      <c r="C128" s="368">
        <f>III.6!K11</f>
        <v>60</v>
      </c>
      <c r="D128" s="405">
        <v>60</v>
      </c>
      <c r="E128" s="435"/>
    </row>
    <row r="129" spans="1:5" ht="15.6">
      <c r="A129" s="389"/>
      <c r="B129" s="362" t="s">
        <v>1276</v>
      </c>
      <c r="C129" s="368">
        <f>III.6!L11</f>
        <v>40</v>
      </c>
      <c r="D129" s="405">
        <v>40</v>
      </c>
      <c r="E129" s="435"/>
    </row>
    <row r="130" spans="1:5" ht="15.6">
      <c r="A130" s="389"/>
      <c r="B130" s="362" t="s">
        <v>1277</v>
      </c>
      <c r="C130" s="368">
        <f>III.6!M11</f>
        <v>20</v>
      </c>
      <c r="D130" s="405">
        <v>20</v>
      </c>
      <c r="E130" s="436"/>
    </row>
    <row r="131" spans="1:5" ht="15.6">
      <c r="A131" s="228">
        <v>7</v>
      </c>
      <c r="B131" s="223" t="s">
        <v>768</v>
      </c>
      <c r="C131" s="368">
        <f>III.7!E11</f>
        <v>300</v>
      </c>
      <c r="D131" s="406" t="s">
        <v>618</v>
      </c>
      <c r="E131" s="224" t="s">
        <v>618</v>
      </c>
    </row>
    <row r="132" spans="1:5" ht="15.6">
      <c r="A132" s="389"/>
      <c r="B132" s="362" t="s">
        <v>1274</v>
      </c>
      <c r="C132" s="368">
        <f>III.7!F11</f>
        <v>200</v>
      </c>
      <c r="D132" s="405">
        <v>200</v>
      </c>
      <c r="E132" s="362" t="s">
        <v>766</v>
      </c>
    </row>
    <row r="133" spans="1:5" ht="15.6">
      <c r="A133" s="389"/>
      <c r="B133" s="362" t="s">
        <v>1278</v>
      </c>
      <c r="C133" s="368">
        <f>III.7!G11</f>
        <v>100</v>
      </c>
      <c r="D133" s="405">
        <v>50</v>
      </c>
      <c r="E133" s="362" t="s">
        <v>1262</v>
      </c>
    </row>
    <row r="134" spans="1:5" ht="15.6">
      <c r="A134" s="228">
        <v>8</v>
      </c>
      <c r="B134" s="223" t="s">
        <v>857</v>
      </c>
      <c r="C134" s="368">
        <f>III.8!F11</f>
        <v>58</v>
      </c>
      <c r="D134" s="406" t="s">
        <v>618</v>
      </c>
      <c r="E134" s="224" t="s">
        <v>618</v>
      </c>
    </row>
    <row r="135" spans="1:5" ht="15.6">
      <c r="A135" s="389"/>
      <c r="B135" s="362" t="s">
        <v>769</v>
      </c>
      <c r="C135" s="368"/>
      <c r="D135" s="405"/>
      <c r="E135" s="362"/>
    </row>
    <row r="136" spans="1:5" ht="15.6">
      <c r="A136" s="389"/>
      <c r="B136" s="362" t="s">
        <v>1279</v>
      </c>
      <c r="C136" s="368">
        <f>III.8!J11</f>
        <v>50</v>
      </c>
      <c r="D136" s="405">
        <v>50</v>
      </c>
      <c r="E136" s="437" t="s">
        <v>1264</v>
      </c>
    </row>
    <row r="137" spans="1:5" ht="15.6">
      <c r="A137" s="389"/>
      <c r="B137" s="362" t="s">
        <v>1280</v>
      </c>
      <c r="C137" s="368">
        <f>III.8!M11</f>
        <v>0</v>
      </c>
      <c r="D137" s="405">
        <v>20</v>
      </c>
      <c r="E137" s="436"/>
    </row>
    <row r="138" spans="1:5" ht="15.6">
      <c r="A138" s="389"/>
      <c r="B138" s="362" t="s">
        <v>770</v>
      </c>
      <c r="C138" s="368"/>
      <c r="D138" s="405"/>
      <c r="E138" s="405"/>
    </row>
    <row r="139" spans="1:5" ht="15.6">
      <c r="A139" s="389"/>
      <c r="B139" s="362" t="s">
        <v>1279</v>
      </c>
      <c r="C139" s="368">
        <f>III.8!K11</f>
        <v>5</v>
      </c>
      <c r="D139" s="405">
        <v>5</v>
      </c>
      <c r="E139" s="437" t="s">
        <v>1264</v>
      </c>
    </row>
    <row r="140" spans="1:5" ht="15.6">
      <c r="A140" s="389"/>
      <c r="B140" s="362" t="s">
        <v>1280</v>
      </c>
      <c r="C140" s="368">
        <f>III.8!N11</f>
        <v>0</v>
      </c>
      <c r="D140" s="405">
        <v>2</v>
      </c>
      <c r="E140" s="436"/>
    </row>
    <row r="141" spans="1:5" ht="15.6">
      <c r="A141" s="389"/>
      <c r="B141" s="362" t="s">
        <v>1263</v>
      </c>
      <c r="C141" s="368">
        <f>III.8!L11+III.8!O11</f>
        <v>3</v>
      </c>
      <c r="D141" s="405">
        <v>3</v>
      </c>
      <c r="E141" s="362" t="s">
        <v>1265</v>
      </c>
    </row>
    <row r="142" spans="1:5" ht="15.6">
      <c r="A142" s="228">
        <v>9</v>
      </c>
      <c r="B142" s="223" t="s">
        <v>1147</v>
      </c>
      <c r="C142" s="368">
        <f>III.9!E11</f>
        <v>25</v>
      </c>
      <c r="D142" s="406" t="s">
        <v>618</v>
      </c>
      <c r="E142" s="224" t="s">
        <v>618</v>
      </c>
    </row>
    <row r="143" spans="1:5" ht="15.6">
      <c r="A143" s="389"/>
      <c r="B143" s="362" t="s">
        <v>1281</v>
      </c>
      <c r="C143" s="368">
        <f>III.9!I11</f>
        <v>15</v>
      </c>
      <c r="D143" s="405">
        <v>15</v>
      </c>
      <c r="E143" s="437" t="s">
        <v>1266</v>
      </c>
    </row>
    <row r="144" spans="1:5" ht="15.6">
      <c r="A144" s="389"/>
      <c r="B144" s="362" t="s">
        <v>1282</v>
      </c>
      <c r="C144" s="368">
        <f>III.9!J11</f>
        <v>10</v>
      </c>
      <c r="D144" s="405">
        <v>10</v>
      </c>
      <c r="E144" s="436"/>
    </row>
    <row r="145" spans="1:5" ht="15.6">
      <c r="A145" s="222">
        <v>10</v>
      </c>
      <c r="B145" s="223" t="s">
        <v>772</v>
      </c>
      <c r="C145" s="368">
        <f>III.10!D11</f>
        <v>300</v>
      </c>
      <c r="D145" s="406">
        <v>100</v>
      </c>
      <c r="E145" s="224" t="s">
        <v>773</v>
      </c>
    </row>
    <row r="146" spans="1:5" ht="15.6">
      <c r="A146" s="222">
        <v>11</v>
      </c>
      <c r="B146" s="223" t="s">
        <v>817</v>
      </c>
      <c r="C146" s="368">
        <f>III.11!D11</f>
        <v>120</v>
      </c>
      <c r="D146" s="406">
        <v>40</v>
      </c>
      <c r="E146" s="224" t="s">
        <v>773</v>
      </c>
    </row>
    <row r="147" spans="1:5" ht="86.4">
      <c r="A147" s="228">
        <v>12</v>
      </c>
      <c r="B147" s="229" t="s">
        <v>1272</v>
      </c>
      <c r="C147" s="368">
        <f>III.12!D11</f>
        <v>70</v>
      </c>
      <c r="D147" s="409" t="s">
        <v>1284</v>
      </c>
      <c r="E147" s="226" t="s">
        <v>766</v>
      </c>
    </row>
    <row r="148" spans="1:5" ht="57.6">
      <c r="A148" s="228">
        <v>13</v>
      </c>
      <c r="B148" s="229" t="s">
        <v>1273</v>
      </c>
      <c r="C148" s="368">
        <f>III.13!E11</f>
        <v>105</v>
      </c>
      <c r="D148" s="409" t="s">
        <v>1283</v>
      </c>
      <c r="E148" s="226" t="s">
        <v>766</v>
      </c>
    </row>
    <row r="149" spans="1:5" ht="28.8">
      <c r="A149" s="222">
        <v>14</v>
      </c>
      <c r="B149" s="223" t="s">
        <v>774</v>
      </c>
      <c r="C149" s="368">
        <f>III.14!D11</f>
        <v>150</v>
      </c>
      <c r="D149" s="406">
        <v>50</v>
      </c>
      <c r="E149" s="224" t="s">
        <v>775</v>
      </c>
    </row>
    <row r="150" spans="1:5" ht="28.8">
      <c r="A150" s="222">
        <v>15</v>
      </c>
      <c r="B150" s="223" t="s">
        <v>784</v>
      </c>
      <c r="C150" s="368">
        <f>III.15!E11</f>
        <v>3689.2178000000004</v>
      </c>
      <c r="D150" s="406" t="s">
        <v>785</v>
      </c>
      <c r="E150" s="224" t="s">
        <v>786</v>
      </c>
    </row>
    <row r="151" spans="1:5" ht="28.8">
      <c r="A151" s="222">
        <v>16</v>
      </c>
      <c r="B151" s="223" t="s">
        <v>818</v>
      </c>
      <c r="C151" s="368">
        <f>III.16!D11</f>
        <v>30</v>
      </c>
      <c r="D151" s="406">
        <v>10</v>
      </c>
      <c r="E151" s="224" t="s">
        <v>775</v>
      </c>
    </row>
    <row r="152" spans="1:5">
      <c r="A152" s="231" t="s">
        <v>618</v>
      </c>
      <c r="B152" s="232" t="s">
        <v>776</v>
      </c>
      <c r="C152" s="380" t="s">
        <v>1123</v>
      </c>
      <c r="D152" s="410" t="s">
        <v>618</v>
      </c>
      <c r="E152" s="233" t="s">
        <v>618</v>
      </c>
    </row>
    <row r="153" spans="1:5">
      <c r="A153" s="234"/>
      <c r="B153" s="235" t="s">
        <v>618</v>
      </c>
      <c r="C153" s="380" t="s">
        <v>1124</v>
      </c>
      <c r="D153" s="411"/>
      <c r="E153" s="236"/>
    </row>
    <row r="154" spans="1:5">
      <c r="A154" s="234"/>
      <c r="B154" s="352" t="s">
        <v>1127</v>
      </c>
      <c r="C154" s="380" t="s">
        <v>1125</v>
      </c>
      <c r="D154" s="411"/>
      <c r="E154" s="236"/>
    </row>
    <row r="155" spans="1:5">
      <c r="A155" s="237"/>
      <c r="B155" s="238"/>
      <c r="C155" s="380" t="s">
        <v>1126</v>
      </c>
      <c r="D155" s="412"/>
      <c r="E155" s="238"/>
    </row>
    <row r="156" spans="1:5" ht="16.2">
      <c r="A156" s="239" t="s">
        <v>618</v>
      </c>
      <c r="B156" s="240" t="s">
        <v>765</v>
      </c>
      <c r="C156" s="374">
        <f>SUM(C151,C150,C149,C148,C147,C146,C145,C142,C134,C131,C126,C125,C124,C122,C123,C118)</f>
        <v>5369.2178000000004</v>
      </c>
      <c r="D156" s="413" t="s">
        <v>618</v>
      </c>
      <c r="E156" s="241" t="s">
        <v>618</v>
      </c>
    </row>
    <row r="157" spans="1:5">
      <c r="A157" s="243" t="s">
        <v>618</v>
      </c>
      <c r="B157" s="244" t="s">
        <v>618</v>
      </c>
      <c r="C157" s="375" t="s">
        <v>618</v>
      </c>
      <c r="D157" s="415" t="s">
        <v>618</v>
      </c>
      <c r="E157" s="245" t="s">
        <v>618</v>
      </c>
    </row>
    <row r="158" spans="1:5">
      <c r="A158" s="246" t="s">
        <v>618</v>
      </c>
      <c r="B158" s="247" t="s">
        <v>777</v>
      </c>
      <c r="C158" s="385" t="s">
        <v>778</v>
      </c>
      <c r="D158" s="416" t="s">
        <v>618</v>
      </c>
      <c r="E158" s="248" t="s">
        <v>779</v>
      </c>
    </row>
    <row r="159" spans="1:5">
      <c r="A159" s="249"/>
      <c r="B159" s="250"/>
      <c r="C159" s="386" t="s">
        <v>780</v>
      </c>
      <c r="D159" s="417"/>
      <c r="E159" s="250"/>
    </row>
    <row r="160" spans="1:5">
      <c r="A160" s="249"/>
      <c r="B160" s="250"/>
      <c r="C160" s="386" t="s">
        <v>781</v>
      </c>
      <c r="D160" s="417"/>
      <c r="E160" s="250"/>
    </row>
    <row r="161" spans="1:5">
      <c r="A161" s="251"/>
      <c r="B161" s="252"/>
      <c r="C161" s="387" t="s">
        <v>782</v>
      </c>
      <c r="D161" s="418"/>
      <c r="E161" s="252"/>
    </row>
    <row r="162" spans="1:5" ht="16.2">
      <c r="A162" s="239" t="s">
        <v>618</v>
      </c>
      <c r="B162" s="240" t="s">
        <v>1054</v>
      </c>
      <c r="C162" s="374">
        <f>C156+C115+C35</f>
        <v>19263.082062304529</v>
      </c>
      <c r="D162" s="413" t="s">
        <v>618</v>
      </c>
      <c r="E162" s="241" t="s">
        <v>618</v>
      </c>
    </row>
    <row r="164" spans="1:5">
      <c r="B164" s="201" t="s">
        <v>1133</v>
      </c>
      <c r="C164" s="376" t="s">
        <v>1133</v>
      </c>
    </row>
    <row r="165" spans="1:5">
      <c r="C165" s="377"/>
    </row>
    <row r="166" spans="1:5">
      <c r="C166" s="376" t="s">
        <v>1133</v>
      </c>
    </row>
  </sheetData>
  <sheetProtection algorithmName="SHA-512" hashValue="wfseLzHtwascQJj5oN9WssKTLi/Kbx+gKDsbqjjIuGMRp3ES5AlqZpiHOpsLJiyaJI447HKte2z6xbCS+6vQQQ==" saltValue="3wyOY1sSdNpFDqpqmFhzx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heetViews>
  <sheetFormatPr defaultColWidth="9.109375" defaultRowHeight="15.6"/>
  <cols>
    <col min="1" max="1" width="5.6640625" style="57" customWidth="1"/>
    <col min="2" max="2" width="32" style="275" customWidth="1"/>
    <col min="3" max="3" width="9.6640625" style="57" customWidth="1"/>
    <col min="4" max="4" width="23.5546875" style="57" bestFit="1" customWidth="1"/>
    <col min="5" max="5" width="13.6640625" style="57" customWidth="1"/>
    <col min="6" max="16384" width="9.109375" style="57"/>
  </cols>
  <sheetData>
    <row r="1" spans="1:5" s="53" customFormat="1">
      <c r="A1" s="52" t="s">
        <v>483</v>
      </c>
      <c r="B1" s="338"/>
      <c r="D1" s="54"/>
      <c r="E1" s="54"/>
    </row>
    <row r="2" spans="1:5" s="53" customFormat="1">
      <c r="A2" s="501" t="s">
        <v>450</v>
      </c>
      <c r="B2" s="501"/>
      <c r="D2" s="54"/>
      <c r="E2" s="54"/>
    </row>
    <row r="3" spans="1:5">
      <c r="A3" s="502" t="s">
        <v>936</v>
      </c>
      <c r="B3" s="502"/>
      <c r="C3" s="502"/>
      <c r="D3" s="502"/>
      <c r="E3" s="502"/>
    </row>
    <row r="4" spans="1:5" ht="36" customHeight="1">
      <c r="A4" s="454" t="s">
        <v>972</v>
      </c>
      <c r="B4" s="454"/>
      <c r="C4" s="454"/>
      <c r="D4" s="454"/>
      <c r="E4" s="454"/>
    </row>
    <row r="6" spans="1:5" s="53" customFormat="1" ht="13.5" customHeight="1">
      <c r="A6" s="57"/>
      <c r="B6" s="275"/>
      <c r="C6" s="74"/>
      <c r="D6" s="57"/>
      <c r="E6" s="305" t="str">
        <f>CONCATENATE(functie," ",nume_candidat)</f>
        <v>Asistent Popescu Ion</v>
      </c>
    </row>
    <row r="7" spans="1:5" ht="15" customHeight="1">
      <c r="A7" s="445" t="s">
        <v>338</v>
      </c>
      <c r="B7" s="445" t="s">
        <v>1077</v>
      </c>
      <c r="C7" s="445" t="s">
        <v>2</v>
      </c>
      <c r="D7" s="445" t="s">
        <v>460</v>
      </c>
      <c r="E7" s="446" t="s">
        <v>544</v>
      </c>
    </row>
    <row r="8" spans="1:5" ht="54" customHeight="1">
      <c r="A8" s="445"/>
      <c r="B8" s="445"/>
      <c r="C8" s="445"/>
      <c r="D8" s="445"/>
      <c r="E8" s="447"/>
    </row>
    <row r="9" spans="1:5">
      <c r="A9" s="79"/>
      <c r="B9" s="58"/>
      <c r="C9" s="143"/>
      <c r="D9" s="66"/>
      <c r="E9" s="130">
        <f>SUMIF(E10:E1010,"&gt;0")</f>
        <v>10</v>
      </c>
    </row>
    <row r="10" spans="1:5">
      <c r="A10" s="5" t="s">
        <v>40</v>
      </c>
      <c r="B10" s="6" t="s">
        <v>973</v>
      </c>
      <c r="C10" s="6">
        <v>2021</v>
      </c>
      <c r="D10" s="66" t="s">
        <v>472</v>
      </c>
      <c r="E10" s="314">
        <f t="shared" ref="E10:E73" si="0">IF(OR(,$B10="",$C10="",$C10&lt;an_initial,$C10&gt;an_final,),"",
(30*(D10="expoziție internațională")+20*(D10="expoziție națională")+10*(D10="expoziție locală"))
)</f>
        <v>10</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geK5ZKEYxi/KtUldWfXZSD5xMGXXuSYSwY0f/Z7R4fL/p+7YGzbonZu9rKZrMmL9heO6BJGgNZ3Un+m5jVEomg==" saltValue="Pog3ojWTTopPnsd0xC6vW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heetViews>
  <sheetFormatPr defaultColWidth="9.109375" defaultRowHeight="15.6"/>
  <cols>
    <col min="1" max="1" width="5.6640625" style="57" customWidth="1"/>
    <col min="2" max="2" width="32" style="57" customWidth="1"/>
    <col min="3" max="3" width="8.664062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1" t="s">
        <v>450</v>
      </c>
      <c r="B2" s="501"/>
      <c r="D2" s="54"/>
      <c r="E2" s="54"/>
      <c r="F2" s="55"/>
    </row>
    <row r="3" spans="1:7">
      <c r="A3" s="502" t="s">
        <v>936</v>
      </c>
      <c r="B3" s="502"/>
      <c r="C3" s="502"/>
      <c r="D3" s="502"/>
      <c r="E3" s="502"/>
      <c r="F3" s="57"/>
    </row>
    <row r="4" spans="1:7">
      <c r="A4" s="454" t="s">
        <v>974</v>
      </c>
      <c r="B4" s="454"/>
      <c r="C4" s="454"/>
      <c r="D4" s="454"/>
      <c r="E4" s="454"/>
    </row>
    <row r="6" spans="1:7" s="53" customFormat="1" ht="13.5" customHeight="1">
      <c r="A6" s="57"/>
      <c r="B6" s="57"/>
      <c r="C6" s="74"/>
      <c r="D6" s="57"/>
      <c r="E6" s="305" t="str">
        <f>CONCATENATE(functie," ",nume_candidat)</f>
        <v>Asistent Popescu Ion</v>
      </c>
      <c r="F6" s="63"/>
    </row>
    <row r="7" spans="1:7" ht="15" customHeight="1">
      <c r="A7" s="445" t="s">
        <v>338</v>
      </c>
      <c r="B7" s="445" t="s">
        <v>1077</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0</v>
      </c>
      <c r="F9" s="261"/>
    </row>
    <row r="10" spans="1:7">
      <c r="A10" s="5" t="s">
        <v>40</v>
      </c>
      <c r="B10" s="6" t="s">
        <v>973</v>
      </c>
      <c r="C10" s="6">
        <v>2016</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pvdL+to+Ke16E1JFOqzKx6xFxoANHo1UIGRawTSguXjS74tqwmGXcbcFgpUtcpRX4/xHNFQu23vJuOpdKRVyUQ==" saltValue="SsWfPr4M75saEeqSWbzR9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heetViews>
  <sheetFormatPr defaultColWidth="9.109375" defaultRowHeight="15.6"/>
  <cols>
    <col min="1" max="1" width="5.6640625" style="57" customWidth="1"/>
    <col min="2" max="2" width="42.88671875" style="57" customWidth="1"/>
    <col min="3" max="3" width="10.109375" style="57" customWidth="1"/>
    <col min="4" max="4" width="31.88671875" style="57"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1" t="s">
        <v>450</v>
      </c>
      <c r="B2" s="501"/>
      <c r="D2" s="54"/>
      <c r="E2" s="54"/>
      <c r="F2" s="55"/>
    </row>
    <row r="3" spans="1:7">
      <c r="A3" s="502" t="s">
        <v>936</v>
      </c>
      <c r="B3" s="502"/>
      <c r="C3" s="502"/>
      <c r="D3" s="502"/>
      <c r="E3" s="502"/>
      <c r="F3" s="57"/>
    </row>
    <row r="4" spans="1:7" ht="105.75" customHeight="1">
      <c r="A4" s="454" t="s">
        <v>976</v>
      </c>
      <c r="B4" s="454"/>
      <c r="C4" s="454"/>
      <c r="D4" s="454"/>
      <c r="E4" s="454"/>
    </row>
    <row r="5" spans="1:7" s="53" customFormat="1" ht="13.5" customHeight="1">
      <c r="A5" s="57"/>
      <c r="B5" s="57"/>
      <c r="C5" s="74"/>
      <c r="D5" s="57"/>
      <c r="E5" s="305" t="str">
        <f>CONCATENATE(functie," ",nume_candidat)</f>
        <v>Asistent Popescu Ion</v>
      </c>
      <c r="F5" s="63"/>
    </row>
    <row r="6" spans="1:7" ht="15" customHeight="1">
      <c r="A6" s="445" t="s">
        <v>338</v>
      </c>
      <c r="B6" s="445" t="s">
        <v>1078</v>
      </c>
      <c r="C6" s="445" t="s">
        <v>2</v>
      </c>
      <c r="D6" s="445" t="s">
        <v>460</v>
      </c>
      <c r="E6" s="446" t="s">
        <v>544</v>
      </c>
      <c r="F6" s="452" t="s">
        <v>541</v>
      </c>
    </row>
    <row r="7" spans="1:7" ht="54" customHeight="1">
      <c r="A7" s="445"/>
      <c r="B7" s="445"/>
      <c r="C7" s="445"/>
      <c r="D7" s="445"/>
      <c r="E7" s="447"/>
      <c r="F7" s="452"/>
      <c r="G7" s="57" t="s">
        <v>461</v>
      </c>
    </row>
    <row r="8" spans="1:7">
      <c r="A8" s="79"/>
      <c r="B8" s="58"/>
      <c r="C8" s="143"/>
      <c r="D8" s="66"/>
      <c r="E8" s="130">
        <f>SUMIF(E9:E1009,"&gt;0")</f>
        <v>50</v>
      </c>
      <c r="F8" s="261"/>
    </row>
    <row r="9" spans="1:7">
      <c r="A9" s="5" t="s">
        <v>40</v>
      </c>
      <c r="B9" s="6" t="s">
        <v>975</v>
      </c>
      <c r="C9" s="6">
        <v>2021</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N4XNjEgN4gtMuAxgEV9t80zVvbYvMqugAS7n8vQPutpnvH88ECakbNTlUwOV+hTr2scKRbbj0w9P0/jzCH0ZDQ==" saltValue="K/R6IzKc5c1/1NbNRvHB/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heetViews>
  <sheetFormatPr defaultColWidth="9.109375" defaultRowHeight="15.6"/>
  <cols>
    <col min="1" max="1" width="5.6640625" style="57" customWidth="1"/>
    <col min="2" max="2" width="80" style="275" customWidth="1"/>
    <col min="3" max="3" width="9.8867187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D1" s="54"/>
      <c r="E1" s="54"/>
      <c r="F1" s="55"/>
    </row>
    <row r="2" spans="1:7" s="53" customFormat="1">
      <c r="A2" s="501" t="s">
        <v>450</v>
      </c>
      <c r="B2" s="501"/>
      <c r="D2" s="54"/>
      <c r="E2" s="54"/>
      <c r="F2" s="55"/>
    </row>
    <row r="3" spans="1:7">
      <c r="A3" s="502" t="s">
        <v>936</v>
      </c>
      <c r="B3" s="502"/>
      <c r="C3" s="502"/>
      <c r="D3" s="502"/>
      <c r="E3" s="502"/>
      <c r="F3" s="57"/>
    </row>
    <row r="4" spans="1:7" ht="43.5" customHeight="1">
      <c r="A4" s="454" t="s">
        <v>977</v>
      </c>
      <c r="B4" s="454"/>
      <c r="C4" s="454"/>
      <c r="D4" s="454"/>
      <c r="E4" s="454"/>
    </row>
    <row r="6" spans="1:7" s="53" customFormat="1" ht="13.5" customHeight="1">
      <c r="A6" s="57"/>
      <c r="B6" s="275"/>
      <c r="C6" s="74"/>
      <c r="D6" s="57"/>
      <c r="E6" s="305" t="str">
        <f>CONCATENATE(functie," ",nume_candidat)</f>
        <v>Asistent Popescu Ion</v>
      </c>
      <c r="F6" s="63"/>
    </row>
    <row r="7" spans="1:7" ht="15" customHeight="1">
      <c r="A7" s="445" t="s">
        <v>338</v>
      </c>
      <c r="B7" s="445" t="s">
        <v>1078</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20</v>
      </c>
      <c r="F9" s="261"/>
    </row>
    <row r="10" spans="1:7">
      <c r="A10" s="5" t="s">
        <v>40</v>
      </c>
      <c r="B10" s="125" t="s">
        <v>975</v>
      </c>
      <c r="C10" s="125">
        <v>2021</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57x1qP6Ur99BBweOgkEXknM5zpMr/tq+Uwwhw30N9uC+jhaS3JMnd5FDFUiG51piMn3h8z0einiu26SBHlBmwQ==" saltValue="Lli41ujiCId+sd4TZeqpS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heetViews>
  <sheetFormatPr defaultColWidth="9.109375" defaultRowHeight="15.6"/>
  <cols>
    <col min="1" max="1" width="5.6640625" style="57" customWidth="1"/>
    <col min="2" max="2" width="50.109375" style="275" customWidth="1"/>
    <col min="3" max="3" width="12.6640625" style="61"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C1" s="55"/>
      <c r="D1" s="54"/>
      <c r="E1" s="54"/>
      <c r="F1" s="55"/>
    </row>
    <row r="2" spans="1:7" s="53" customFormat="1">
      <c r="A2" s="501" t="s">
        <v>450</v>
      </c>
      <c r="B2" s="501"/>
      <c r="C2" s="55"/>
      <c r="D2" s="54"/>
      <c r="E2" s="54"/>
      <c r="F2" s="55"/>
    </row>
    <row r="3" spans="1:7">
      <c r="A3" s="502" t="s">
        <v>936</v>
      </c>
      <c r="B3" s="502"/>
      <c r="C3" s="502"/>
      <c r="D3" s="502"/>
      <c r="E3" s="502"/>
      <c r="F3" s="57"/>
    </row>
    <row r="4" spans="1:7" ht="43.5" customHeight="1">
      <c r="A4" s="454" t="s">
        <v>978</v>
      </c>
      <c r="B4" s="454"/>
      <c r="C4" s="454"/>
      <c r="D4" s="454"/>
      <c r="E4" s="454"/>
    </row>
    <row r="6" spans="1:7" s="53" customFormat="1" ht="13.5" customHeight="1">
      <c r="A6" s="57"/>
      <c r="B6" s="275"/>
      <c r="C6" s="136"/>
      <c r="D6" s="57"/>
      <c r="E6" s="305" t="str">
        <f>CONCATENATE(functie," ",nume_candidat)</f>
        <v>Asistent Popescu Ion</v>
      </c>
      <c r="F6" s="63"/>
    </row>
    <row r="7" spans="1:7" ht="15" customHeight="1">
      <c r="A7" s="445" t="s">
        <v>338</v>
      </c>
      <c r="B7" s="445" t="s">
        <v>1078</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25</v>
      </c>
      <c r="F9" s="261"/>
    </row>
    <row r="10" spans="1:7">
      <c r="A10" s="5" t="s">
        <v>40</v>
      </c>
      <c r="B10" s="6" t="s">
        <v>975</v>
      </c>
      <c r="C10" s="125">
        <v>2021</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v9lJ5wF1UrTsXdf3C7bwJDPA87ckBMTYYayUtll7ZQ+iV/SUek2Cnh/9MEKbfKk7JAkhK0EusFTuT9s44IH0Aw==" saltValue="KKwAKtTjSmNCA4j3sFV87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23" style="57" customWidth="1"/>
    <col min="7" max="7" width="10.6640625" style="62" customWidth="1"/>
    <col min="8" max="8" width="10.6640625" style="57" customWidth="1"/>
    <col min="9" max="9" width="17.6640625" style="57" customWidth="1"/>
    <col min="10" max="10" width="9.109375" style="63" hidden="1" customWidth="1"/>
    <col min="11" max="11" width="9.109375" style="57" hidden="1" customWidth="1"/>
    <col min="12" max="21" width="9.109375" style="57" customWidth="1"/>
    <col min="22" max="16384" width="9.109375" style="57"/>
  </cols>
  <sheetData>
    <row r="1" spans="1:11" s="53" customFormat="1">
      <c r="A1" s="52" t="s">
        <v>483</v>
      </c>
      <c r="G1" s="54"/>
      <c r="I1" s="56"/>
    </row>
    <row r="2" spans="1:11" s="53" customFormat="1">
      <c r="A2" s="52" t="s">
        <v>979</v>
      </c>
      <c r="G2" s="54"/>
      <c r="I2" s="56"/>
    </row>
    <row r="3" spans="1:11" s="53" customFormat="1">
      <c r="A3" s="52"/>
      <c r="G3" s="54"/>
      <c r="I3" s="56"/>
    </row>
    <row r="4" spans="1:11">
      <c r="A4" s="448" t="s">
        <v>936</v>
      </c>
      <c r="B4" s="448"/>
      <c r="C4" s="448"/>
      <c r="D4" s="448"/>
      <c r="E4" s="448"/>
      <c r="F4" s="448"/>
      <c r="G4" s="448"/>
      <c r="H4" s="448"/>
      <c r="I4" s="448"/>
    </row>
    <row r="5" spans="1:11">
      <c r="A5" s="448" t="s">
        <v>980</v>
      </c>
      <c r="B5" s="448"/>
      <c r="C5" s="448"/>
      <c r="D5" s="448"/>
      <c r="E5" s="448"/>
      <c r="F5" s="448"/>
      <c r="G5" s="448"/>
      <c r="H5" s="448"/>
      <c r="I5" s="448"/>
    </row>
    <row r="6" spans="1:11" ht="13.5" customHeight="1">
      <c r="G6" s="57"/>
      <c r="I6" s="305" t="str">
        <f>CONCATENATE(functie," ",nume_candidat)</f>
        <v>Asistent Popescu Ion</v>
      </c>
    </row>
    <row r="7" spans="1:11" ht="18.75" customHeight="1">
      <c r="A7" s="445" t="s">
        <v>338</v>
      </c>
      <c r="B7" s="445" t="s">
        <v>0</v>
      </c>
      <c r="C7" s="445" t="s">
        <v>545</v>
      </c>
      <c r="D7" s="445" t="s">
        <v>1103</v>
      </c>
      <c r="E7" s="445" t="s">
        <v>1079</v>
      </c>
      <c r="F7" s="445" t="s">
        <v>16</v>
      </c>
      <c r="G7" s="451" t="s">
        <v>2</v>
      </c>
      <c r="H7" s="445" t="s">
        <v>18</v>
      </c>
      <c r="I7" s="503" t="s">
        <v>544</v>
      </c>
      <c r="J7" s="452" t="s">
        <v>541</v>
      </c>
      <c r="K7" s="453" t="s">
        <v>551</v>
      </c>
    </row>
    <row r="8" spans="1:11" ht="46.5" customHeight="1">
      <c r="A8" s="445"/>
      <c r="B8" s="445"/>
      <c r="C8" s="445"/>
      <c r="D8" s="445"/>
      <c r="E8" s="445"/>
      <c r="F8" s="445"/>
      <c r="G8" s="451"/>
      <c r="H8" s="445"/>
      <c r="I8" s="504"/>
      <c r="J8" s="452"/>
      <c r="K8" s="453"/>
    </row>
    <row r="9" spans="1:11">
      <c r="A9" s="79"/>
      <c r="B9" s="58"/>
      <c r="C9" s="58"/>
      <c r="D9" s="58"/>
      <c r="E9" s="58"/>
      <c r="F9" s="58"/>
      <c r="G9" s="29"/>
      <c r="H9" s="59"/>
      <c r="I9" s="130">
        <f>SUMIF(I10:I1010,"&gt;0")</f>
        <v>112.5</v>
      </c>
      <c r="J9" s="261"/>
    </row>
    <row r="10" spans="1:11" ht="46.8">
      <c r="A10" s="36">
        <v>1</v>
      </c>
      <c r="B10" s="7" t="s">
        <v>567</v>
      </c>
      <c r="C10" s="7" t="s">
        <v>553</v>
      </c>
      <c r="D10" s="7"/>
      <c r="E10" s="7" t="s">
        <v>982</v>
      </c>
      <c r="F10" s="7" t="s">
        <v>788</v>
      </c>
      <c r="G10" s="189">
        <v>2021</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46.8">
      <c r="A11" s="36">
        <v>2</v>
      </c>
      <c r="B11" s="7" t="s">
        <v>552</v>
      </c>
      <c r="C11" s="7" t="s">
        <v>553</v>
      </c>
      <c r="D11" s="7"/>
      <c r="E11" s="7" t="s">
        <v>983</v>
      </c>
      <c r="F11" s="7" t="s">
        <v>788</v>
      </c>
      <c r="G11" s="189">
        <v>2021</v>
      </c>
      <c r="H11" s="189"/>
      <c r="I11" s="15" t="str">
        <f t="shared" si="0"/>
        <v/>
      </c>
      <c r="J11" s="307" t="b">
        <f t="shared" si="1"/>
        <v>0</v>
      </c>
      <c r="K11" s="308">
        <f t="shared" ref="K11:K74" si="3">LEN(B11)-LEN(SUBSTITUTE(B11,",",""))+1</f>
        <v>1</v>
      </c>
    </row>
    <row r="12" spans="1:11" ht="46.8">
      <c r="A12" s="36">
        <v>3</v>
      </c>
      <c r="B12" s="6" t="s">
        <v>566</v>
      </c>
      <c r="C12" s="7" t="s">
        <v>553</v>
      </c>
      <c r="D12" s="7"/>
      <c r="E12" s="7" t="s">
        <v>982</v>
      </c>
      <c r="F12" s="7" t="s">
        <v>788</v>
      </c>
      <c r="G12" s="189">
        <v>2021</v>
      </c>
      <c r="H12" s="189">
        <v>100</v>
      </c>
      <c r="I12" s="15">
        <f t="shared" si="0"/>
        <v>75</v>
      </c>
      <c r="J12" s="307" t="b">
        <f t="shared" si="1"/>
        <v>1</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3oM9Ns3xv2vgzW4pvUT9Odciel/VYtL+uR28C30qczU8WKnClGeAKrG+NZGIOfBmOrTHzae4kzhfKThw3CHYVA==" saltValue="S4mC5kwmPZYg223/H95CX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10.6640625" style="62"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F1" s="54"/>
      <c r="G1" s="56"/>
    </row>
    <row r="2" spans="1:9" s="53" customFormat="1">
      <c r="A2" s="52" t="s">
        <v>979</v>
      </c>
      <c r="F2" s="54"/>
      <c r="G2" s="56"/>
    </row>
    <row r="3" spans="1:9" s="53" customFormat="1">
      <c r="A3" s="52"/>
      <c r="F3" s="54"/>
      <c r="G3" s="56"/>
    </row>
    <row r="4" spans="1:9">
      <c r="A4" s="448" t="s">
        <v>936</v>
      </c>
      <c r="B4" s="448"/>
      <c r="C4" s="448"/>
      <c r="D4" s="448"/>
      <c r="E4" s="448"/>
      <c r="F4" s="448"/>
      <c r="G4" s="448"/>
    </row>
    <row r="5" spans="1:9">
      <c r="A5" s="448" t="s">
        <v>984</v>
      </c>
      <c r="B5" s="448"/>
      <c r="C5" s="448"/>
      <c r="D5" s="448"/>
      <c r="E5" s="448"/>
      <c r="F5" s="448"/>
      <c r="G5" s="448"/>
    </row>
    <row r="6" spans="1:9" ht="13.5" customHeight="1">
      <c r="F6" s="57"/>
      <c r="G6" s="305" t="str">
        <f>CONCATENATE(functie," ",nume_candidat)</f>
        <v>Asistent Popescu Ion</v>
      </c>
    </row>
    <row r="7" spans="1:9" ht="18.75" customHeight="1">
      <c r="A7" s="445" t="s">
        <v>338</v>
      </c>
      <c r="B7" s="445" t="s">
        <v>0</v>
      </c>
      <c r="C7" s="445" t="s">
        <v>989</v>
      </c>
      <c r="D7" s="445" t="s">
        <v>1104</v>
      </c>
      <c r="E7" s="445" t="s">
        <v>1071</v>
      </c>
      <c r="F7" s="451" t="s">
        <v>2</v>
      </c>
      <c r="G7" s="503" t="s">
        <v>544</v>
      </c>
      <c r="H7" s="452" t="s">
        <v>541</v>
      </c>
      <c r="I7" s="453" t="s">
        <v>551</v>
      </c>
    </row>
    <row r="8" spans="1:9" ht="46.5" customHeight="1">
      <c r="A8" s="445"/>
      <c r="B8" s="445"/>
      <c r="C8" s="445"/>
      <c r="D8" s="445"/>
      <c r="E8" s="445"/>
      <c r="F8" s="451"/>
      <c r="G8" s="504"/>
      <c r="H8" s="452"/>
      <c r="I8" s="453"/>
    </row>
    <row r="9" spans="1:9">
      <c r="A9" s="79"/>
      <c r="B9" s="58"/>
      <c r="C9" s="58"/>
      <c r="D9" s="58"/>
      <c r="E9" s="58"/>
      <c r="F9" s="29"/>
      <c r="G9" s="130">
        <f>SUMIF(G10:G1010,"&gt;0")</f>
        <v>7.5</v>
      </c>
      <c r="H9" s="261"/>
    </row>
    <row r="10" spans="1:9">
      <c r="A10" s="36">
        <v>1</v>
      </c>
      <c r="B10" s="7" t="s">
        <v>567</v>
      </c>
      <c r="C10" s="7" t="s">
        <v>553</v>
      </c>
      <c r="D10" s="7"/>
      <c r="E10" s="7" t="s">
        <v>988</v>
      </c>
      <c r="F10" s="189">
        <v>2021</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c r="A11" s="36">
        <v>2</v>
      </c>
      <c r="B11" s="7" t="s">
        <v>552</v>
      </c>
      <c r="C11" s="7" t="s">
        <v>553</v>
      </c>
      <c r="D11" s="7"/>
      <c r="E11" s="7" t="s">
        <v>986</v>
      </c>
      <c r="F11" s="189">
        <v>2021</v>
      </c>
      <c r="G11" s="15" t="str">
        <f t="shared" si="0"/>
        <v/>
      </c>
      <c r="H11" s="307" t="b">
        <f t="shared" si="1"/>
        <v>0</v>
      </c>
      <c r="I11" s="308">
        <f t="shared" si="2"/>
        <v>1</v>
      </c>
    </row>
    <row r="12" spans="1:9">
      <c r="A12" s="36">
        <v>3</v>
      </c>
      <c r="B12" s="6" t="s">
        <v>566</v>
      </c>
      <c r="C12" s="7" t="s">
        <v>553</v>
      </c>
      <c r="D12" s="7"/>
      <c r="E12" s="7" t="s">
        <v>988</v>
      </c>
      <c r="F12" s="189">
        <v>2021</v>
      </c>
      <c r="G12" s="15">
        <f t="shared" si="0"/>
        <v>5</v>
      </c>
      <c r="H12" s="307" t="b">
        <f t="shared" si="1"/>
        <v>1</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8/ICmm5hX9YbkzKg9+3rLt926jsV9tohTbJis5K4rVS78dsPZ7tcrFysmP37mfNojpKHT/Pj9JYsSfZstCnStg==" saltValue="GdibP5zxO3+Sn58qs5S8V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heetViews>
  <sheetFormatPr defaultColWidth="9.109375" defaultRowHeight="15.6"/>
  <cols>
    <col min="1" max="1" width="5.6640625" style="53" customWidth="1"/>
    <col min="2" max="2" width="77.5546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52" t="s">
        <v>979</v>
      </c>
      <c r="C2" s="54"/>
      <c r="D2" s="56"/>
    </row>
    <row r="3" spans="1:6" s="53" customFormat="1">
      <c r="A3" s="52"/>
      <c r="C3" s="54"/>
      <c r="D3" s="56"/>
    </row>
    <row r="4" spans="1:6">
      <c r="A4" s="448" t="s">
        <v>936</v>
      </c>
      <c r="B4" s="448"/>
      <c r="C4" s="448"/>
      <c r="D4" s="448"/>
    </row>
    <row r="5" spans="1:6" ht="57" customHeight="1">
      <c r="A5" s="454" t="s">
        <v>991</v>
      </c>
      <c r="B5" s="454"/>
      <c r="C5" s="454"/>
      <c r="D5" s="454"/>
    </row>
    <row r="6" spans="1:6" ht="13.5" customHeight="1">
      <c r="C6" s="57"/>
      <c r="D6" s="305" t="str">
        <f>CONCATENATE(functie," ",nume_candidat)</f>
        <v>Asistent Popescu Ion</v>
      </c>
    </row>
    <row r="7" spans="1:6" ht="18.75" customHeight="1">
      <c r="A7" s="445" t="s">
        <v>338</v>
      </c>
      <c r="B7" s="445" t="s">
        <v>921</v>
      </c>
      <c r="C7" s="451" t="s">
        <v>2</v>
      </c>
      <c r="D7" s="503" t="s">
        <v>544</v>
      </c>
      <c r="E7" s="452" t="s">
        <v>541</v>
      </c>
      <c r="F7" s="453" t="s">
        <v>551</v>
      </c>
    </row>
    <row r="8" spans="1:6" ht="46.5" customHeight="1">
      <c r="A8" s="445"/>
      <c r="B8" s="445"/>
      <c r="C8" s="451"/>
      <c r="D8" s="504"/>
      <c r="E8" s="452"/>
      <c r="F8" s="453"/>
    </row>
    <row r="9" spans="1:6">
      <c r="A9" s="79"/>
      <c r="B9" s="58"/>
      <c r="C9" s="29"/>
      <c r="D9" s="130">
        <f>SUMIF(D10:D1010,"&gt;0")</f>
        <v>60</v>
      </c>
      <c r="E9" s="261"/>
    </row>
    <row r="10" spans="1:6">
      <c r="A10" s="36">
        <v>1</v>
      </c>
      <c r="B10" s="7" t="s">
        <v>921</v>
      </c>
      <c r="C10" s="189">
        <v>2021</v>
      </c>
      <c r="D10" s="15">
        <f t="shared" ref="D10:D73" si="0">IF(OR($B10="",,$C10&lt;an_initial,$C10&gt;an_final,),"",20)</f>
        <v>20</v>
      </c>
      <c r="E10" s="307" t="b">
        <f t="shared" ref="E10:E73" si="1">IF(nume_candidat="",FALSE,ISNUMBER(SEARCH(nume_candidat,$B10)))</f>
        <v>0</v>
      </c>
      <c r="F10" s="308">
        <f t="shared" ref="F10" si="2">LEN(B10)-LEN(SUBSTITUTE(B10,",",""))+1</f>
        <v>1</v>
      </c>
    </row>
    <row r="11" spans="1:6">
      <c r="A11" s="36">
        <v>2</v>
      </c>
      <c r="B11" s="7" t="s">
        <v>921</v>
      </c>
      <c r="C11" s="189">
        <v>2021</v>
      </c>
      <c r="D11" s="15">
        <f t="shared" si="0"/>
        <v>20</v>
      </c>
      <c r="E11" s="307" t="b">
        <f t="shared" si="1"/>
        <v>0</v>
      </c>
      <c r="F11" s="308">
        <f t="shared" ref="F11:F74" si="3">LEN(B11)-LEN(SUBSTITUTE(B11,",",""))+1</f>
        <v>1</v>
      </c>
    </row>
    <row r="12" spans="1:6">
      <c r="A12" s="36">
        <v>3</v>
      </c>
      <c r="B12" s="6" t="s">
        <v>921</v>
      </c>
      <c r="C12" s="189">
        <v>2021</v>
      </c>
      <c r="D12" s="15">
        <f t="shared" si="0"/>
        <v>20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BZ6z81DDweq8+aQ6pVf70ix+CaFnVJQkDx9l+zDOgZ4bQ5GjBZdLeCsXcYDpHTHP7moGfNu/OfVnst780AhAug==" saltValue="5xhmPHVG40lqUwoCVXi8m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heetViews>
  <sheetFormatPr defaultColWidth="9.109375" defaultRowHeight="15.6"/>
  <cols>
    <col min="1" max="1" width="5.6640625" style="53" customWidth="1"/>
    <col min="2" max="3" width="35.6640625" style="57" customWidth="1"/>
    <col min="4" max="4" width="45.109375" style="57" customWidth="1"/>
    <col min="5" max="5" width="10.6640625" style="62" customWidth="1"/>
    <col min="6" max="6" width="10.6640625" style="57"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G1" s="56"/>
    </row>
    <row r="2" spans="1:9" s="53" customFormat="1">
      <c r="A2" s="52" t="s">
        <v>979</v>
      </c>
      <c r="E2" s="54"/>
      <c r="G2" s="56"/>
    </row>
    <row r="3" spans="1:9" s="53" customFormat="1">
      <c r="A3" s="52"/>
      <c r="E3" s="54"/>
      <c r="G3" s="56"/>
    </row>
    <row r="4" spans="1:9">
      <c r="A4" s="448" t="s">
        <v>936</v>
      </c>
      <c r="B4" s="448"/>
      <c r="C4" s="448"/>
      <c r="D4" s="448"/>
      <c r="E4" s="448"/>
      <c r="F4" s="448"/>
      <c r="G4" s="448"/>
    </row>
    <row r="5" spans="1:9">
      <c r="A5" s="448" t="s">
        <v>990</v>
      </c>
      <c r="B5" s="448"/>
      <c r="C5" s="448"/>
      <c r="D5" s="448"/>
      <c r="E5" s="448"/>
      <c r="F5" s="448"/>
      <c r="G5" s="448"/>
    </row>
    <row r="6" spans="1:9" ht="13.5" customHeight="1">
      <c r="E6" s="57"/>
      <c r="G6" s="305" t="str">
        <f>CONCATENATE(functie," ",nume_candidat)</f>
        <v>Asistent Popescu Ion</v>
      </c>
    </row>
    <row r="7" spans="1:9" ht="18.75" customHeight="1">
      <c r="A7" s="445" t="s">
        <v>338</v>
      </c>
      <c r="B7" s="445" t="s">
        <v>996</v>
      </c>
      <c r="C7" s="445" t="s">
        <v>921</v>
      </c>
      <c r="D7" s="445" t="s">
        <v>460</v>
      </c>
      <c r="E7" s="451" t="s">
        <v>2</v>
      </c>
      <c r="F7" s="445" t="s">
        <v>997</v>
      </c>
      <c r="G7" s="503" t="s">
        <v>544</v>
      </c>
      <c r="H7" s="452" t="s">
        <v>541</v>
      </c>
      <c r="I7" s="453" t="s">
        <v>551</v>
      </c>
    </row>
    <row r="8" spans="1:9" ht="46.5" customHeight="1">
      <c r="A8" s="445"/>
      <c r="B8" s="445"/>
      <c r="C8" s="445"/>
      <c r="D8" s="445"/>
      <c r="E8" s="451"/>
      <c r="F8" s="445"/>
      <c r="G8" s="504"/>
      <c r="H8" s="452"/>
      <c r="I8" s="453"/>
    </row>
    <row r="9" spans="1:9">
      <c r="A9" s="79"/>
      <c r="B9" s="58"/>
      <c r="C9" s="58"/>
      <c r="D9" s="58"/>
      <c r="E9" s="29"/>
      <c r="F9" s="59"/>
      <c r="G9" s="130">
        <f>SUMIF(G10:G1010,"&gt;0")</f>
        <v>45</v>
      </c>
      <c r="H9" s="261"/>
    </row>
    <row r="10" spans="1:9">
      <c r="A10" s="36">
        <v>1</v>
      </c>
      <c r="B10" s="7" t="s">
        <v>567</v>
      </c>
      <c r="C10" s="7" t="s">
        <v>553</v>
      </c>
      <c r="D10" s="7" t="s">
        <v>992</v>
      </c>
      <c r="E10" s="189">
        <v>2021</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2">
      <c r="A11" s="36">
        <v>2</v>
      </c>
      <c r="B11" s="7" t="s">
        <v>552</v>
      </c>
      <c r="C11" s="7" t="s">
        <v>553</v>
      </c>
      <c r="D11" s="7" t="s">
        <v>993</v>
      </c>
      <c r="E11" s="189">
        <v>2021</v>
      </c>
      <c r="F11" s="189"/>
      <c r="G11" s="15" t="str">
        <f t="shared" si="0"/>
        <v/>
      </c>
      <c r="H11" s="307" t="b">
        <f t="shared" si="1"/>
        <v>0</v>
      </c>
      <c r="I11" s="308">
        <f t="shared" ref="I11:I74" si="3">LEN(B11)-LEN(SUBSTITUTE(B11,",",""))+1</f>
        <v>1</v>
      </c>
    </row>
    <row r="12" spans="1:9">
      <c r="A12" s="36">
        <v>3</v>
      </c>
      <c r="B12" s="6" t="s">
        <v>566</v>
      </c>
      <c r="C12" s="7" t="s">
        <v>553</v>
      </c>
      <c r="D12" s="7" t="s">
        <v>995</v>
      </c>
      <c r="E12" s="189">
        <v>2021</v>
      </c>
      <c r="F12" s="189">
        <v>100</v>
      </c>
      <c r="G12" s="15">
        <f t="shared" si="0"/>
        <v>30</v>
      </c>
      <c r="H12" s="307" t="b">
        <f t="shared" si="1"/>
        <v>1</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DBwkVcLMtJp6F0mF9cDREWpV3ZTWl45Jmc4mNh7uK8/gbI81nvab0Zdrngyq52m+PpWUk16rYSAfZR07Ec1wCA==" saltValue="s2kHPQEZZ9cGwY6NhForN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E1" s="54"/>
      <c r="F1" s="56"/>
      <c r="I1" s="56"/>
      <c r="J1" s="56"/>
    </row>
    <row r="2" spans="1:10" s="53" customFormat="1">
      <c r="A2" s="52" t="s">
        <v>754</v>
      </c>
      <c r="E2" s="54"/>
      <c r="F2" s="56"/>
      <c r="I2" s="56"/>
      <c r="J2" s="56"/>
    </row>
    <row r="3" spans="1:10" s="53" customFormat="1">
      <c r="A3" s="52"/>
      <c r="E3" s="54"/>
      <c r="F3" s="56"/>
      <c r="I3" s="56"/>
      <c r="J3" s="56"/>
    </row>
    <row r="4" spans="1:10">
      <c r="A4" s="448" t="s">
        <v>936</v>
      </c>
      <c r="B4" s="448"/>
      <c r="C4" s="448"/>
      <c r="D4" s="448"/>
      <c r="E4" s="448"/>
      <c r="F4" s="448"/>
    </row>
    <row r="5" spans="1:10">
      <c r="A5" s="448" t="s">
        <v>998</v>
      </c>
      <c r="B5" s="448"/>
      <c r="C5" s="448"/>
      <c r="D5" s="448"/>
      <c r="E5" s="448"/>
      <c r="F5" s="448"/>
    </row>
    <row r="6" spans="1:10" ht="13.5" customHeight="1">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c r="A7" s="445" t="s">
        <v>338</v>
      </c>
      <c r="B7" s="445" t="s">
        <v>452</v>
      </c>
      <c r="C7" s="445" t="s">
        <v>999</v>
      </c>
      <c r="D7" s="445" t="s">
        <v>460</v>
      </c>
      <c r="E7" s="451" t="s">
        <v>2</v>
      </c>
      <c r="F7" s="503" t="s">
        <v>544</v>
      </c>
      <c r="G7" s="452" t="s">
        <v>541</v>
      </c>
      <c r="H7" s="453" t="s">
        <v>551</v>
      </c>
      <c r="I7" s="503" t="s">
        <v>1000</v>
      </c>
      <c r="J7" s="503" t="s">
        <v>1001</v>
      </c>
    </row>
    <row r="8" spans="1:10" ht="46.5" customHeight="1">
      <c r="A8" s="445"/>
      <c r="B8" s="445"/>
      <c r="C8" s="445"/>
      <c r="D8" s="445"/>
      <c r="E8" s="451"/>
      <c r="F8" s="504"/>
      <c r="G8" s="452"/>
      <c r="H8" s="453"/>
      <c r="I8" s="504"/>
      <c r="J8" s="504"/>
    </row>
    <row r="9" spans="1:10">
      <c r="A9" s="79"/>
      <c r="B9" s="58"/>
      <c r="C9" s="58"/>
      <c r="D9" s="58"/>
      <c r="E9" s="29"/>
      <c r="F9" s="130">
        <f>SUMIF(F10:F1010,"&gt;0")</f>
        <v>118</v>
      </c>
      <c r="G9" s="261"/>
      <c r="I9" s="130">
        <f>SUMIF(I10:I1110,"&gt;0")</f>
        <v>110</v>
      </c>
      <c r="J9" s="130">
        <f>SUMIF(J10:J1110,"&gt;0")</f>
        <v>8</v>
      </c>
    </row>
    <row r="10" spans="1:10">
      <c r="A10" s="36">
        <v>1</v>
      </c>
      <c r="B10" s="7" t="s">
        <v>1002</v>
      </c>
      <c r="C10" s="188">
        <v>1</v>
      </c>
      <c r="D10" s="7" t="s">
        <v>1000</v>
      </c>
      <c r="E10" s="189">
        <v>2021</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c r="A11" s="36">
        <v>2</v>
      </c>
      <c r="B11" s="7" t="s">
        <v>601</v>
      </c>
      <c r="C11" s="188">
        <v>1</v>
      </c>
      <c r="D11" s="7" t="s">
        <v>1001</v>
      </c>
      <c r="E11" s="189">
        <v>2021</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c r="A12" s="36">
        <v>3</v>
      </c>
      <c r="B12" s="6" t="s">
        <v>1003</v>
      </c>
      <c r="C12" s="188">
        <v>10</v>
      </c>
      <c r="D12" s="7" t="s">
        <v>1000</v>
      </c>
      <c r="E12" s="189">
        <v>2021</v>
      </c>
      <c r="F12" s="15">
        <f t="shared" si="0"/>
        <v>100</v>
      </c>
      <c r="G12" s="307" t="b">
        <f t="shared" si="1"/>
        <v>0</v>
      </c>
      <c r="H12" s="308">
        <f t="shared" si="5"/>
        <v>1</v>
      </c>
      <c r="I12" s="15">
        <f t="shared" si="6"/>
        <v>100</v>
      </c>
      <c r="J12" s="15">
        <f t="shared" si="7"/>
        <v>0</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7Ffmwu15LKOpMlm9S3+y8gNVDuDgutJa8+nHiuCfpoamtWpEXMmTmou7r7bDglqPsmC/sj659wjqmA64hGdmUA==" saltValue="fzMe8htyOrnhHrUsRdaVw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A49uLQ0w4XWgnvFKnSrV9FikDX4Y77WV9maUpVW/VvPZi0bJhpIeKyJRe0/aS8eU+N0GjGwOLJxKnjpaPl6Prw==" saltValue="TkzxCJCdgdxsDH5PDMC67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heetViews>
  <sheetFormatPr defaultColWidth="9.109375" defaultRowHeight="14.4"/>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90" customWidth="1"/>
    <col min="9" max="16384" width="9.109375" style="45"/>
  </cols>
  <sheetData>
    <row r="1" spans="1:10" s="53" customFormat="1" ht="15.6">
      <c r="A1" s="52" t="s">
        <v>483</v>
      </c>
      <c r="E1" s="54"/>
      <c r="F1" s="54"/>
      <c r="H1" s="55"/>
      <c r="J1" s="55"/>
    </row>
    <row r="2" spans="1:10" s="53" customFormat="1" ht="15.6">
      <c r="A2" s="501" t="s">
        <v>424</v>
      </c>
      <c r="B2" s="501"/>
      <c r="C2" s="501"/>
      <c r="E2" s="54"/>
      <c r="F2" s="54"/>
      <c r="H2" s="55"/>
      <c r="J2" s="55"/>
    </row>
    <row r="3" spans="1:10" s="57" customFormat="1" ht="15.6">
      <c r="A3" s="448" t="s">
        <v>936</v>
      </c>
      <c r="B3" s="448"/>
      <c r="C3" s="448"/>
      <c r="D3" s="448"/>
      <c r="E3" s="448"/>
      <c r="F3" s="448"/>
      <c r="G3" s="63"/>
    </row>
    <row r="4" spans="1:10" ht="15.6">
      <c r="A4" s="454" t="s">
        <v>1004</v>
      </c>
      <c r="B4" s="454"/>
      <c r="C4" s="454"/>
      <c r="D4" s="454"/>
      <c r="E4" s="454"/>
      <c r="F4" s="454"/>
      <c r="G4" s="454"/>
      <c r="H4" s="45"/>
    </row>
    <row r="6" spans="1:10" ht="15.6">
      <c r="H6" s="305" t="str">
        <f>CONCATENATE(functie," ",nume_candidat)</f>
        <v>Asistent Popescu Ion</v>
      </c>
    </row>
    <row r="7" spans="1:10" ht="15.75" customHeight="1">
      <c r="A7" s="445" t="s">
        <v>338</v>
      </c>
      <c r="B7" s="445" t="s">
        <v>426</v>
      </c>
      <c r="C7" s="445" t="s">
        <v>437</v>
      </c>
      <c r="D7" s="451" t="s">
        <v>425</v>
      </c>
      <c r="E7" s="445" t="s">
        <v>439</v>
      </c>
      <c r="F7" s="451" t="s">
        <v>442</v>
      </c>
      <c r="G7" s="451" t="s">
        <v>438</v>
      </c>
      <c r="H7" s="505" t="s">
        <v>13</v>
      </c>
    </row>
    <row r="8" spans="1:10" ht="15" customHeight="1">
      <c r="A8" s="445"/>
      <c r="B8" s="445"/>
      <c r="C8" s="445"/>
      <c r="D8" s="451"/>
      <c r="E8" s="445"/>
      <c r="F8" s="451"/>
      <c r="G8" s="451"/>
      <c r="H8" s="505"/>
    </row>
    <row r="9" spans="1:10" ht="15.6">
      <c r="A9" s="289"/>
      <c r="G9" s="80" t="s">
        <v>453</v>
      </c>
      <c r="H9" s="310">
        <f>SUM(H10:H29)</f>
        <v>80</v>
      </c>
    </row>
    <row r="10" spans="1:10" ht="15.6">
      <c r="A10" s="10" t="s">
        <v>40</v>
      </c>
      <c r="B10" s="141" t="s">
        <v>566</v>
      </c>
      <c r="C10" s="141" t="s">
        <v>1005</v>
      </c>
      <c r="D10" s="81">
        <v>2021</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6">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c r="A12" s="10" t="s">
        <v>25</v>
      </c>
      <c r="B12" s="141"/>
      <c r="C12" s="141"/>
      <c r="D12" s="81"/>
      <c r="E12" s="81"/>
      <c r="F12" s="81"/>
      <c r="G12" s="81"/>
      <c r="H12" s="311" t="str">
        <f t="shared" si="0"/>
        <v/>
      </c>
    </row>
    <row r="13" spans="1:10" ht="15.6">
      <c r="A13" s="10" t="s">
        <v>26</v>
      </c>
      <c r="B13" s="141"/>
      <c r="C13" s="141"/>
      <c r="D13" s="81"/>
      <c r="E13" s="81"/>
      <c r="F13" s="81"/>
      <c r="G13" s="81"/>
      <c r="H13" s="311" t="str">
        <f t="shared" si="0"/>
        <v/>
      </c>
    </row>
    <row r="14" spans="1:10" ht="15.6">
      <c r="A14" s="10" t="s">
        <v>63</v>
      </c>
      <c r="B14" s="141"/>
      <c r="C14" s="141"/>
      <c r="D14" s="81"/>
      <c r="E14" s="81"/>
      <c r="F14" s="81"/>
      <c r="G14" s="81"/>
      <c r="H14" s="311" t="str">
        <f t="shared" si="0"/>
        <v/>
      </c>
    </row>
    <row r="15" spans="1:10" ht="15.6">
      <c r="A15" s="10" t="s">
        <v>64</v>
      </c>
      <c r="B15" s="141"/>
      <c r="C15" s="141"/>
      <c r="D15" s="81"/>
      <c r="E15" s="81"/>
      <c r="F15" s="81"/>
      <c r="G15" s="81"/>
      <c r="H15" s="311" t="str">
        <f t="shared" si="0"/>
        <v/>
      </c>
    </row>
    <row r="16" spans="1:10" ht="15.6">
      <c r="A16" s="10" t="s">
        <v>65</v>
      </c>
      <c r="B16" s="141"/>
      <c r="C16" s="141"/>
      <c r="D16" s="81"/>
      <c r="E16" s="81"/>
      <c r="F16" s="81"/>
      <c r="G16" s="81"/>
      <c r="H16" s="311" t="str">
        <f t="shared" si="0"/>
        <v/>
      </c>
    </row>
    <row r="17" spans="1:8" ht="15.6">
      <c r="A17" s="10" t="s">
        <v>66</v>
      </c>
      <c r="B17" s="141"/>
      <c r="C17" s="141"/>
      <c r="D17" s="81"/>
      <c r="E17" s="81"/>
      <c r="F17" s="81"/>
      <c r="G17" s="81"/>
      <c r="H17" s="311" t="str">
        <f t="shared" si="0"/>
        <v/>
      </c>
    </row>
    <row r="18" spans="1:8" ht="15.6">
      <c r="A18" s="10" t="s">
        <v>67</v>
      </c>
      <c r="B18" s="141"/>
      <c r="C18" s="141"/>
      <c r="D18" s="81"/>
      <c r="E18" s="81"/>
      <c r="F18" s="81"/>
      <c r="G18" s="81"/>
      <c r="H18" s="311" t="str">
        <f t="shared" si="0"/>
        <v/>
      </c>
    </row>
    <row r="19" spans="1:8" ht="15.6">
      <c r="A19" s="10" t="s">
        <v>68</v>
      </c>
      <c r="B19" s="141"/>
      <c r="C19" s="141"/>
      <c r="D19" s="81"/>
      <c r="E19" s="81"/>
      <c r="F19" s="81"/>
      <c r="G19" s="81"/>
      <c r="H19" s="311" t="str">
        <f t="shared" si="0"/>
        <v/>
      </c>
    </row>
    <row r="20" spans="1:8" ht="15.6">
      <c r="A20" s="10" t="s">
        <v>69</v>
      </c>
      <c r="B20" s="141"/>
      <c r="C20" s="141"/>
      <c r="D20" s="81"/>
      <c r="E20" s="81"/>
      <c r="F20" s="81"/>
      <c r="G20" s="81"/>
      <c r="H20" s="311" t="str">
        <f t="shared" si="0"/>
        <v/>
      </c>
    </row>
    <row r="21" spans="1:8" ht="15.6">
      <c r="A21" s="10" t="s">
        <v>70</v>
      </c>
      <c r="B21" s="141"/>
      <c r="C21" s="141"/>
      <c r="D21" s="81"/>
      <c r="E21" s="81"/>
      <c r="F21" s="81"/>
      <c r="G21" s="81"/>
      <c r="H21" s="311" t="str">
        <f t="shared" si="0"/>
        <v/>
      </c>
    </row>
    <row r="22" spans="1:8" ht="15.6">
      <c r="A22" s="10" t="s">
        <v>71</v>
      </c>
      <c r="B22" s="141"/>
      <c r="C22" s="141"/>
      <c r="D22" s="81"/>
      <c r="E22" s="81"/>
      <c r="F22" s="81"/>
      <c r="G22" s="81"/>
      <c r="H22" s="311" t="str">
        <f t="shared" si="0"/>
        <v/>
      </c>
    </row>
    <row r="23" spans="1:8" ht="15.6">
      <c r="A23" s="10" t="s">
        <v>72</v>
      </c>
      <c r="B23" s="141"/>
      <c r="C23" s="141"/>
      <c r="D23" s="81"/>
      <c r="E23" s="81"/>
      <c r="F23" s="81"/>
      <c r="G23" s="81"/>
      <c r="H23" s="311" t="str">
        <f t="shared" si="0"/>
        <v/>
      </c>
    </row>
    <row r="24" spans="1:8" ht="15.6">
      <c r="A24" s="10" t="s">
        <v>73</v>
      </c>
      <c r="B24" s="141"/>
      <c r="C24" s="141"/>
      <c r="D24" s="81"/>
      <c r="E24" s="81"/>
      <c r="F24" s="81"/>
      <c r="G24" s="81"/>
      <c r="H24" s="311" t="str">
        <f t="shared" si="0"/>
        <v/>
      </c>
    </row>
    <row r="25" spans="1:8" ht="15.6">
      <c r="A25" s="10" t="s">
        <v>74</v>
      </c>
      <c r="B25" s="141"/>
      <c r="C25" s="141"/>
      <c r="D25" s="81"/>
      <c r="E25" s="81"/>
      <c r="F25" s="81"/>
      <c r="G25" s="81"/>
      <c r="H25" s="311" t="str">
        <f t="shared" si="0"/>
        <v/>
      </c>
    </row>
    <row r="26" spans="1:8" ht="15.6">
      <c r="A26" s="10" t="s">
        <v>75</v>
      </c>
      <c r="B26" s="141"/>
      <c r="C26" s="141"/>
      <c r="D26" s="81"/>
      <c r="E26" s="81"/>
      <c r="F26" s="81"/>
      <c r="G26" s="81"/>
      <c r="H26" s="311" t="str">
        <f t="shared" si="0"/>
        <v/>
      </c>
    </row>
    <row r="27" spans="1:8" ht="15.6">
      <c r="A27" s="10" t="s">
        <v>76</v>
      </c>
      <c r="B27" s="141"/>
      <c r="C27" s="141"/>
      <c r="D27" s="81"/>
      <c r="E27" s="81"/>
      <c r="F27" s="81"/>
      <c r="G27" s="81"/>
      <c r="H27" s="311" t="str">
        <f t="shared" si="0"/>
        <v/>
      </c>
    </row>
    <row r="28" spans="1:8" ht="15.6">
      <c r="A28" s="10" t="s">
        <v>77</v>
      </c>
      <c r="B28" s="141"/>
      <c r="C28" s="141"/>
      <c r="D28" s="81"/>
      <c r="E28" s="81"/>
      <c r="F28" s="81"/>
      <c r="G28" s="81"/>
      <c r="H28" s="311" t="str">
        <f t="shared" si="0"/>
        <v/>
      </c>
    </row>
    <row r="29" spans="1:8" ht="15.6">
      <c r="A29" s="10" t="s">
        <v>78</v>
      </c>
      <c r="B29" s="141"/>
      <c r="C29" s="141"/>
      <c r="D29" s="81"/>
      <c r="E29" s="81"/>
      <c r="F29" s="81"/>
      <c r="G29" s="81"/>
      <c r="H29" s="311" t="str">
        <f t="shared" si="0"/>
        <v/>
      </c>
    </row>
  </sheetData>
  <sheetProtection algorithmName="SHA-512" hashValue="LE9vy5sdMz2xtJ+LmmuXbWSQcLSc/ltLvnSjBYY1OvNUXm7J1uf0rL0kzzshheruzfiu0Is1Zc5Lq8YoNU6UJg==" saltValue="E7tle2Y9qm6dA6rMwQwpr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topLeftCell="A9" zoomScale="80" zoomScaleNormal="80" workbookViewId="0">
      <selection activeCell="B17" sqref="B17"/>
    </sheetView>
  </sheetViews>
  <sheetFormatPr defaultColWidth="9.109375" defaultRowHeight="14.4"/>
  <cols>
    <col min="1" max="1" width="5.6640625" style="45" customWidth="1"/>
    <col min="2" max="2" width="35.6640625" style="45" customWidth="1"/>
    <col min="3" max="3" width="20.109375" style="45" customWidth="1"/>
    <col min="4" max="4" width="18.6640625" style="45" customWidth="1"/>
    <col min="5" max="5" width="35.6640625" style="344" customWidth="1"/>
    <col min="6" max="6" width="10.6640625" style="45" customWidth="1"/>
    <col min="7" max="7" width="17.6640625" style="45" customWidth="1"/>
    <col min="8" max="16384" width="9.109375" style="45"/>
  </cols>
  <sheetData>
    <row r="1" spans="1:9" s="53" customFormat="1" ht="15.6">
      <c r="A1" s="52" t="s">
        <v>483</v>
      </c>
      <c r="E1" s="338"/>
      <c r="F1" s="54"/>
      <c r="G1" s="56"/>
      <c r="H1" s="55"/>
    </row>
    <row r="2" spans="1:9" s="53" customFormat="1" ht="15.6">
      <c r="A2" s="304" t="str">
        <f>IF(ISBLANK(facultate), IF(ISBLANK(departament),"","Departament " &amp; departament), "Facultatea " &amp; facultate)</f>
        <v>Facultatea Electronică și Telecomunicații</v>
      </c>
      <c r="E2" s="338"/>
      <c r="F2" s="54"/>
      <c r="G2" s="56"/>
      <c r="H2" s="55"/>
    </row>
    <row r="3" spans="1:9" s="53" customFormat="1" ht="15.6">
      <c r="A3" s="304" t="str">
        <f>IF(ISBLANK(departament),"","Departamentul " &amp; departament)</f>
        <v>Departamentul Electronică Aplicată</v>
      </c>
      <c r="E3" s="338"/>
      <c r="F3" s="54"/>
      <c r="G3" s="56"/>
      <c r="H3" s="55"/>
    </row>
    <row r="4" spans="1:9" s="57" customFormat="1" ht="15.6">
      <c r="B4" s="61"/>
      <c r="C4" s="61"/>
      <c r="D4" s="61" t="s">
        <v>936</v>
      </c>
      <c r="E4" s="255"/>
      <c r="F4" s="61"/>
      <c r="G4" s="61"/>
      <c r="H4" s="196"/>
      <c r="I4" s="63"/>
    </row>
    <row r="5" spans="1:9" s="57" customFormat="1" ht="15.6">
      <c r="B5" s="61"/>
      <c r="C5" s="61"/>
      <c r="D5" s="61" t="s">
        <v>1006</v>
      </c>
      <c r="E5" s="255"/>
      <c r="F5" s="61"/>
      <c r="G5" s="61"/>
      <c r="H5" s="196"/>
      <c r="I5" s="63"/>
    </row>
    <row r="6" spans="1:9" s="57" customFormat="1" ht="13.5" customHeight="1">
      <c r="A6" s="53"/>
      <c r="E6" s="343" t="str">
        <f>CONCATENATE(functie," ",nume_candidat)</f>
        <v>Asistent Popescu Ion</v>
      </c>
      <c r="I6" s="63"/>
    </row>
    <row r="7" spans="1:9" ht="15" customHeight="1">
      <c r="B7" s="456" t="s">
        <v>921</v>
      </c>
      <c r="C7" s="507" t="s">
        <v>14</v>
      </c>
      <c r="D7" s="508"/>
      <c r="E7" s="446" t="s">
        <v>544</v>
      </c>
    </row>
    <row r="8" spans="1:9" ht="15" customHeight="1">
      <c r="B8" s="457"/>
      <c r="C8" s="509"/>
      <c r="D8" s="510"/>
      <c r="E8" s="463"/>
    </row>
    <row r="9" spans="1:9" ht="15" customHeight="1">
      <c r="B9" s="457"/>
      <c r="C9" s="509"/>
      <c r="D9" s="510"/>
      <c r="E9" s="463"/>
    </row>
    <row r="10" spans="1:9" ht="15.75" customHeight="1">
      <c r="B10" s="458"/>
      <c r="C10" s="511"/>
      <c r="D10" s="512"/>
      <c r="E10" s="447"/>
    </row>
    <row r="11" spans="1:9" ht="46.8">
      <c r="B11" s="354" t="s">
        <v>756</v>
      </c>
      <c r="C11" s="449">
        <v>1</v>
      </c>
      <c r="D11" s="450"/>
      <c r="E11" s="309">
        <f>C11*200</f>
        <v>200</v>
      </c>
    </row>
    <row r="12" spans="1:9" ht="46.8">
      <c r="B12" s="354" t="s">
        <v>1144</v>
      </c>
      <c r="C12" s="449">
        <v>4</v>
      </c>
      <c r="D12" s="450"/>
      <c r="E12" s="309">
        <f>C12*50</f>
        <v>200</v>
      </c>
    </row>
    <row r="13" spans="1:9" ht="31.2">
      <c r="B13" s="354" t="s">
        <v>1007</v>
      </c>
      <c r="C13" s="449">
        <v>1</v>
      </c>
      <c r="D13" s="450"/>
      <c r="E13" s="309">
        <f>C13*100</f>
        <v>100</v>
      </c>
    </row>
    <row r="14" spans="1:9" ht="31.2">
      <c r="B14" s="354" t="s">
        <v>757</v>
      </c>
      <c r="C14" s="449">
        <v>2</v>
      </c>
      <c r="D14" s="450"/>
      <c r="E14" s="309">
        <f>C14*5</f>
        <v>10</v>
      </c>
    </row>
    <row r="15" spans="1:9" ht="15.6">
      <c r="B15" s="449" t="s">
        <v>964</v>
      </c>
      <c r="C15" s="506"/>
      <c r="D15" s="450"/>
      <c r="E15" s="309">
        <f>SUM(E11:E14)</f>
        <v>510</v>
      </c>
    </row>
    <row r="18" spans="2:5" ht="15" customHeight="1">
      <c r="B18" s="341" t="s">
        <v>1082</v>
      </c>
      <c r="C18" s="336" t="s">
        <v>1080</v>
      </c>
      <c r="D18" s="337" t="s">
        <v>1083</v>
      </c>
      <c r="E18" s="342" t="s">
        <v>1081</v>
      </c>
    </row>
    <row r="19" spans="2:5" ht="30.9" customHeight="1">
      <c r="B19" s="339" t="s">
        <v>1087</v>
      </c>
      <c r="C19" s="36">
        <v>2016</v>
      </c>
      <c r="D19" s="190">
        <v>2021</v>
      </c>
      <c r="E19" s="340" t="s">
        <v>1086</v>
      </c>
    </row>
    <row r="20" spans="2:5" ht="30.9" customHeight="1">
      <c r="B20" s="339" t="s">
        <v>1088</v>
      </c>
      <c r="C20" s="36">
        <v>2021</v>
      </c>
      <c r="D20" s="190">
        <v>2022</v>
      </c>
      <c r="E20" s="340" t="s">
        <v>1089</v>
      </c>
    </row>
    <row r="21" spans="2:5" ht="30.9" customHeight="1">
      <c r="B21" s="339" t="s">
        <v>1084</v>
      </c>
      <c r="C21" s="36">
        <v>2013</v>
      </c>
      <c r="D21" s="190"/>
      <c r="E21" s="340" t="s">
        <v>1090</v>
      </c>
    </row>
    <row r="22" spans="2:5" ht="15.6">
      <c r="B22" s="339"/>
      <c r="C22" s="36"/>
      <c r="D22" s="190"/>
      <c r="E22" s="340"/>
    </row>
    <row r="23" spans="2:5" ht="15.6">
      <c r="B23" s="339"/>
      <c r="C23" s="36"/>
      <c r="D23" s="190"/>
      <c r="E23" s="340"/>
    </row>
    <row r="24" spans="2:5" ht="15.6">
      <c r="B24" s="339"/>
      <c r="C24" s="36"/>
      <c r="D24" s="190"/>
      <c r="E24" s="340"/>
    </row>
    <row r="25" spans="2:5" ht="15.6">
      <c r="B25" s="339"/>
      <c r="C25" s="36"/>
      <c r="D25" s="190"/>
      <c r="E25" s="340"/>
    </row>
    <row r="26" spans="2:5" ht="15.6">
      <c r="B26" s="339"/>
      <c r="C26" s="36"/>
      <c r="D26" s="190"/>
      <c r="E26" s="340"/>
    </row>
    <row r="27" spans="2:5" ht="15.6">
      <c r="B27" s="339"/>
      <c r="C27" s="36"/>
      <c r="D27" s="190"/>
      <c r="E27" s="340"/>
    </row>
  </sheetData>
  <sheetProtection algorithmName="SHA-512" hashValue="/VFVtPXlMpEnzNpD26fG9hQFwJHKSMT2z9ABeawgFzsBWhJ9/GyhFfpQRa4BjqtJjeGSr5ksqR05sEzONkK29Q==" saltValue="sqwt7/h2SlCEVdbe/P8bD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heetViews>
  <sheetFormatPr defaultColWidth="9.109375" defaultRowHeight="15.6"/>
  <cols>
    <col min="1" max="1" width="5.6640625" style="53" customWidth="1"/>
    <col min="2" max="2" width="42.109375" style="53" customWidth="1"/>
    <col min="3" max="3" width="49.109375" style="53" customWidth="1"/>
    <col min="4" max="4" width="50.5546875" style="57" customWidth="1"/>
    <col min="5" max="5" width="10.6640625" style="62" customWidth="1"/>
    <col min="6" max="6" width="17.6640625" style="57" customWidth="1"/>
    <col min="7" max="7" width="10.6640625" style="57" hidden="1" customWidth="1"/>
    <col min="8" max="10" width="17.6640625" style="57" hidden="1" customWidth="1"/>
    <col min="11" max="17" width="9.109375" style="57" customWidth="1"/>
    <col min="18" max="16384" width="9.10937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c r="A3" s="304" t="str">
        <f>IF(ISBLANK(departament),"","Departamentul " &amp; departament)</f>
        <v>Departamentul Electronică Aplicată</v>
      </c>
      <c r="B3" s="52"/>
      <c r="C3" s="52"/>
      <c r="E3" s="54"/>
      <c r="F3" s="56"/>
      <c r="G3" s="55"/>
      <c r="H3" s="56"/>
      <c r="I3" s="56"/>
      <c r="J3" s="56"/>
    </row>
    <row r="4" spans="1:10">
      <c r="A4" s="448" t="s">
        <v>936</v>
      </c>
      <c r="B4" s="448"/>
      <c r="C4" s="448"/>
      <c r="D4" s="448"/>
      <c r="E4" s="448"/>
      <c r="F4" s="448"/>
      <c r="G4" s="448"/>
    </row>
    <row r="5" spans="1:10">
      <c r="A5" s="448" t="s">
        <v>1017</v>
      </c>
      <c r="B5" s="448"/>
      <c r="C5" s="448"/>
      <c r="D5" s="448"/>
      <c r="E5" s="448"/>
      <c r="F5" s="448"/>
      <c r="G5" s="196"/>
    </row>
    <row r="6" spans="1:10" ht="13.5" customHeight="1">
      <c r="E6" s="57"/>
      <c r="F6" s="305" t="str">
        <f>CONCATENATE(functie," ",nume_candidat)</f>
        <v>Asistent Popescu Ion</v>
      </c>
      <c r="H6" s="305"/>
      <c r="I6" s="305"/>
      <c r="J6" s="305"/>
    </row>
    <row r="7" spans="1:10" ht="18.75" customHeight="1">
      <c r="A7" s="446" t="s">
        <v>338</v>
      </c>
      <c r="B7" s="446" t="s">
        <v>1014</v>
      </c>
      <c r="C7" s="446" t="s">
        <v>1105</v>
      </c>
      <c r="D7" s="446" t="s">
        <v>1016</v>
      </c>
      <c r="E7" s="456" t="s">
        <v>2</v>
      </c>
      <c r="F7" s="446" t="s">
        <v>544</v>
      </c>
      <c r="G7" s="446" t="s">
        <v>4</v>
      </c>
      <c r="H7" s="446" t="s">
        <v>544</v>
      </c>
      <c r="I7" s="446" t="s">
        <v>544</v>
      </c>
      <c r="J7" s="446" t="s">
        <v>544</v>
      </c>
    </row>
    <row r="8" spans="1:10" ht="18.75" customHeight="1">
      <c r="A8" s="463"/>
      <c r="B8" s="463"/>
      <c r="C8" s="463"/>
      <c r="D8" s="463"/>
      <c r="E8" s="457"/>
      <c r="F8" s="463"/>
      <c r="G8" s="463"/>
      <c r="H8" s="463"/>
      <c r="I8" s="463"/>
      <c r="J8" s="463"/>
    </row>
    <row r="9" spans="1:10" ht="18.75" customHeight="1">
      <c r="A9" s="463"/>
      <c r="B9" s="463"/>
      <c r="C9" s="463"/>
      <c r="D9" s="463"/>
      <c r="E9" s="457"/>
      <c r="F9" s="447"/>
      <c r="G9" s="447"/>
      <c r="H9" s="447"/>
      <c r="I9" s="447"/>
      <c r="J9" s="447"/>
    </row>
    <row r="10" spans="1:10" ht="18.75" customHeight="1">
      <c r="A10" s="447"/>
      <c r="B10" s="447"/>
      <c r="C10" s="447"/>
      <c r="D10" s="447"/>
      <c r="E10" s="458"/>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27</v>
      </c>
      <c r="G11" s="4">
        <f>SUMIF(G12:G1110,"&gt;0")</f>
        <v>3</v>
      </c>
      <c r="H11" s="130">
        <f>SUMIF(H12:H1110,"&gt;0")</f>
        <v>20</v>
      </c>
      <c r="I11" s="130">
        <f>SUMIF(I12:I1110,"&gt;0")</f>
        <v>5</v>
      </c>
      <c r="J11" s="130">
        <f>SUMIF(J12:J1110,"&gt;0")</f>
        <v>2</v>
      </c>
    </row>
    <row r="12" spans="1:10">
      <c r="A12" s="36">
        <v>1</v>
      </c>
      <c r="B12" s="144" t="s">
        <v>1014</v>
      </c>
      <c r="C12" s="144" t="s">
        <v>1015</v>
      </c>
      <c r="D12" s="7" t="s">
        <v>1009</v>
      </c>
      <c r="E12" s="189">
        <v>2021</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c r="A13" s="36">
        <v>2</v>
      </c>
      <c r="B13" s="144" t="s">
        <v>1014</v>
      </c>
      <c r="C13" s="144" t="s">
        <v>1015</v>
      </c>
      <c r="D13" s="7" t="s">
        <v>1010</v>
      </c>
      <c r="E13" s="189">
        <v>2021</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2">
      <c r="A14" s="36">
        <v>3</v>
      </c>
      <c r="B14" s="144" t="s">
        <v>1014</v>
      </c>
      <c r="C14" s="144" t="s">
        <v>1015</v>
      </c>
      <c r="D14" s="7" t="s">
        <v>1011</v>
      </c>
      <c r="E14" s="189">
        <v>2021</v>
      </c>
      <c r="F14" s="15">
        <f t="shared" si="0"/>
        <v>2</v>
      </c>
      <c r="G14" s="51">
        <f t="shared" si="1"/>
        <v>1</v>
      </c>
      <c r="H14" s="15">
        <f t="shared" si="5"/>
        <v>0</v>
      </c>
      <c r="I14" s="15">
        <f t="shared" si="6"/>
        <v>0</v>
      </c>
      <c r="J14" s="15">
        <f t="shared" si="7"/>
        <v>2</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p0RtzYaZSYouDCntlLBfIMInZA88jgrY+y3G4DZneGDptpqS4o0N/lWaHZbcV+7skuyLonZS/T12Hz6c7e+K/A==" saltValue="YN0Zwk8mc3ESZl6sS0Yi3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heetViews>
  <sheetFormatPr defaultColWidth="9.109375" defaultRowHeight="15.6"/>
  <cols>
    <col min="1" max="1" width="5.6640625" style="53" customWidth="1"/>
    <col min="2" max="2" width="35.6640625" style="57" customWidth="1"/>
    <col min="3" max="3" width="45.109375" style="57"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8" t="s">
        <v>936</v>
      </c>
      <c r="B4" s="448"/>
      <c r="C4" s="448"/>
      <c r="D4" s="448"/>
      <c r="E4" s="448"/>
    </row>
    <row r="5" spans="1:9">
      <c r="A5" s="448" t="s">
        <v>1030</v>
      </c>
      <c r="B5" s="448"/>
      <c r="C5" s="448"/>
      <c r="D5" s="448"/>
      <c r="E5" s="448"/>
    </row>
    <row r="6" spans="1:9" ht="13.5" customHeight="1">
      <c r="D6" s="57"/>
      <c r="E6" s="305" t="str">
        <f>CONCATENATE(functie," ",nume_candidat)</f>
        <v>Asistent Popescu Ion</v>
      </c>
      <c r="H6" s="305"/>
      <c r="I6" s="305"/>
    </row>
    <row r="7" spans="1:9" ht="18.75" customHeight="1">
      <c r="A7" s="445" t="s">
        <v>338</v>
      </c>
      <c r="B7" s="445" t="s">
        <v>1093</v>
      </c>
      <c r="C7" s="445" t="s">
        <v>460</v>
      </c>
      <c r="D7" s="451" t="s">
        <v>2</v>
      </c>
      <c r="E7" s="503" t="s">
        <v>544</v>
      </c>
      <c r="F7" s="452" t="s">
        <v>541</v>
      </c>
      <c r="G7" s="453" t="s">
        <v>551</v>
      </c>
      <c r="H7" s="513" t="s">
        <v>1292</v>
      </c>
      <c r="I7" s="513" t="s">
        <v>1293</v>
      </c>
    </row>
    <row r="8" spans="1:9" ht="46.5" customHeight="1">
      <c r="A8" s="445"/>
      <c r="B8" s="445"/>
      <c r="C8" s="445"/>
      <c r="D8" s="451"/>
      <c r="E8" s="504"/>
      <c r="F8" s="452"/>
      <c r="G8" s="453"/>
      <c r="H8" s="504"/>
      <c r="I8" s="504"/>
    </row>
    <row r="9" spans="1:9">
      <c r="A9" s="79"/>
      <c r="B9" s="58"/>
      <c r="C9" s="58"/>
      <c r="D9" s="29"/>
      <c r="E9" s="130">
        <f>SUMIF(E10:E1010,"&gt;0")</f>
        <v>65</v>
      </c>
      <c r="F9" s="261"/>
      <c r="H9" s="130">
        <f>SUMIF(H10:H1010,"&gt;0")</f>
        <v>60</v>
      </c>
      <c r="I9" s="130">
        <f>SUMIF(I10:I1010,"&gt;0")</f>
        <v>5</v>
      </c>
    </row>
    <row r="10" spans="1:9">
      <c r="A10" s="36">
        <v>1</v>
      </c>
      <c r="B10" s="7" t="s">
        <v>1020</v>
      </c>
      <c r="C10" s="7" t="s">
        <v>1028</v>
      </c>
      <c r="D10" s="189">
        <v>2021</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c r="A11" s="36">
        <v>2</v>
      </c>
      <c r="B11" s="7" t="s">
        <v>1020</v>
      </c>
      <c r="C11" s="7" t="s">
        <v>1025</v>
      </c>
      <c r="D11" s="189">
        <v>2021</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c r="A12" s="36">
        <v>3</v>
      </c>
      <c r="B12" s="7" t="s">
        <v>1020</v>
      </c>
      <c r="C12" s="7" t="s">
        <v>1023</v>
      </c>
      <c r="D12" s="189">
        <v>2021</v>
      </c>
      <c r="E12" s="15">
        <f t="shared" si="0"/>
        <v>50</v>
      </c>
      <c r="F12" s="307" t="b">
        <f t="shared" si="1"/>
        <v>0</v>
      </c>
      <c r="G12" s="308">
        <f t="shared" si="5"/>
        <v>1</v>
      </c>
      <c r="H12" s="15">
        <f t="shared" si="6"/>
        <v>50</v>
      </c>
      <c r="I12" s="15">
        <f t="shared" si="7"/>
        <v>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z9lLo18YejZ72g+ctKpAwH51DDPAjbXfijFmmk/pKRP3t5hByLwXxPNu0KX1eTNAkGEeBNBbMmtaQadyHUCogA==" saltValue="5by+TSESjUSbEZjjkDHGD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4" width="17.6640625" style="57" hidden="1" customWidth="1"/>
    <col min="15" max="18" width="9.109375" style="57" customWidth="1"/>
    <col min="19" max="16384" width="9.10937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c r="A3" s="304" t="str">
        <f>IF(ISBLANK(departament),"","Departamentul " &amp; departament)</f>
        <v>Departamentul Electronică Aplicată</v>
      </c>
      <c r="E3" s="54"/>
      <c r="F3" s="56"/>
      <c r="I3" s="56"/>
      <c r="J3" s="56"/>
      <c r="K3" s="56"/>
      <c r="L3" s="56"/>
      <c r="M3" s="56"/>
      <c r="N3" s="56"/>
    </row>
    <row r="4" spans="1:14">
      <c r="A4" s="448" t="s">
        <v>936</v>
      </c>
      <c r="B4" s="448"/>
      <c r="C4" s="448"/>
      <c r="D4" s="448"/>
      <c r="E4" s="448"/>
      <c r="F4" s="448"/>
    </row>
    <row r="5" spans="1:14">
      <c r="A5" s="448" t="s">
        <v>1018</v>
      </c>
      <c r="B5" s="448"/>
      <c r="C5" s="448"/>
      <c r="D5" s="448"/>
      <c r="E5" s="448"/>
      <c r="F5" s="448"/>
    </row>
    <row r="6" spans="1:14" ht="13.5" customHeight="1">
      <c r="E6" s="57"/>
      <c r="F6" s="305" t="str">
        <f>CONCATENATE(functie," ",nume_candidat)</f>
        <v>Asistent Popescu Ion</v>
      </c>
      <c r="I6" s="305"/>
      <c r="J6" s="305"/>
      <c r="K6" s="305"/>
      <c r="L6" s="305"/>
      <c r="M6" s="305"/>
      <c r="N6" s="305"/>
    </row>
    <row r="7" spans="1:14" ht="18.75" customHeight="1">
      <c r="A7" s="445" t="s">
        <v>338</v>
      </c>
      <c r="B7" s="445" t="s">
        <v>1093</v>
      </c>
      <c r="C7" s="445" t="s">
        <v>1019</v>
      </c>
      <c r="D7" s="445" t="s">
        <v>460</v>
      </c>
      <c r="E7" s="451" t="s">
        <v>2</v>
      </c>
      <c r="F7" s="503" t="s">
        <v>544</v>
      </c>
      <c r="G7" s="452" t="s">
        <v>541</v>
      </c>
      <c r="H7" s="453" t="s">
        <v>551</v>
      </c>
      <c r="I7" s="446" t="s">
        <v>1023</v>
      </c>
      <c r="J7" s="446" t="s">
        <v>1024</v>
      </c>
      <c r="K7" s="446" t="s">
        <v>1025</v>
      </c>
      <c r="L7" s="446" t="s">
        <v>1026</v>
      </c>
      <c r="M7" s="446" t="s">
        <v>1027</v>
      </c>
      <c r="N7" s="446" t="s">
        <v>1028</v>
      </c>
    </row>
    <row r="8" spans="1:14" ht="46.5" customHeight="1">
      <c r="A8" s="445"/>
      <c r="B8" s="445"/>
      <c r="C8" s="445"/>
      <c r="D8" s="445"/>
      <c r="E8" s="451"/>
      <c r="F8" s="504"/>
      <c r="G8" s="452"/>
      <c r="H8" s="453"/>
      <c r="I8" s="447"/>
      <c r="J8" s="447"/>
      <c r="K8" s="447"/>
      <c r="L8" s="447"/>
      <c r="M8" s="447"/>
      <c r="N8" s="447"/>
    </row>
    <row r="9" spans="1:14">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c r="A10" s="36">
        <v>1</v>
      </c>
      <c r="B10" s="7" t="s">
        <v>1020</v>
      </c>
      <c r="C10" s="188">
        <v>1</v>
      </c>
      <c r="D10" s="7" t="s">
        <v>1026</v>
      </c>
      <c r="E10" s="189">
        <v>2021</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1020</v>
      </c>
      <c r="C11" s="188">
        <v>1</v>
      </c>
      <c r="D11" s="7" t="s">
        <v>1025</v>
      </c>
      <c r="E11" s="189">
        <v>2021</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1020</v>
      </c>
      <c r="C12" s="188">
        <v>10</v>
      </c>
      <c r="D12" s="7" t="s">
        <v>1023</v>
      </c>
      <c r="E12" s="189">
        <v>2021</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DXEqXplH2DLzdFtE6IuSTgofxG2fJvj8KwrS2AdEKquskd20uyKPIz3UEpc6AESvU3kZaNu3XrLxQk91nerbFQ==" saltValue="57wQXj1+fJwx3i5kzGVFm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heetViews>
  <sheetFormatPr defaultColWidth="9.109375" defaultRowHeight="15.6"/>
  <cols>
    <col min="1" max="1" width="5.6640625" style="53" customWidth="1"/>
    <col min="2" max="2" width="53.33203125" style="57" customWidth="1"/>
    <col min="3" max="3" width="62.33203125" style="57" customWidth="1"/>
    <col min="4" max="4" width="10.6640625" style="62" customWidth="1"/>
    <col min="5" max="5" width="17.6640625" style="57" customWidth="1"/>
    <col min="6" max="6" width="9.109375" style="63" hidden="1" customWidth="1"/>
    <col min="7" max="7" width="9.109375" style="57" hidden="1" customWidth="1"/>
    <col min="8" max="10" width="32.6640625" style="57" hidden="1" customWidth="1"/>
    <col min="11" max="17" width="9.109375" style="57" customWidth="1"/>
    <col min="18" max="16384" width="9.10937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Electronică și Telecomunicații</v>
      </c>
      <c r="D2" s="54"/>
      <c r="E2" s="56"/>
      <c r="H2" s="56"/>
      <c r="I2" s="56"/>
      <c r="J2" s="56"/>
    </row>
    <row r="3" spans="1:10" s="53" customFormat="1">
      <c r="A3" s="304" t="str">
        <f>IF(ISBLANK(departament),"","Departamentul " &amp; departament)</f>
        <v>Departamentul Electronică Aplicată</v>
      </c>
      <c r="D3" s="54"/>
      <c r="E3" s="56"/>
      <c r="H3" s="56"/>
      <c r="I3" s="56"/>
      <c r="J3" s="56"/>
    </row>
    <row r="4" spans="1:10">
      <c r="A4" s="448" t="s">
        <v>936</v>
      </c>
      <c r="B4" s="448"/>
      <c r="C4" s="448"/>
      <c r="D4" s="448"/>
      <c r="E4" s="448"/>
    </row>
    <row r="5" spans="1:10">
      <c r="A5" s="448" t="s">
        <v>1044</v>
      </c>
      <c r="B5" s="448"/>
      <c r="C5" s="448"/>
      <c r="D5" s="448"/>
      <c r="E5" s="448"/>
    </row>
    <row r="6" spans="1:10" ht="13.5" customHeight="1">
      <c r="D6" s="57"/>
      <c r="E6" s="305" t="str">
        <f>CONCATENATE(functie," ",nume_candidat)</f>
        <v>Asistent Popescu Ion</v>
      </c>
      <c r="H6" s="305"/>
      <c r="I6" s="305"/>
      <c r="J6" s="305"/>
    </row>
    <row r="7" spans="1:10" ht="18.75" customHeight="1">
      <c r="A7" s="445" t="s">
        <v>338</v>
      </c>
      <c r="B7" s="445" t="s">
        <v>1092</v>
      </c>
      <c r="C7" s="445" t="s">
        <v>834</v>
      </c>
      <c r="D7" s="451" t="s">
        <v>2</v>
      </c>
      <c r="E7" s="503" t="s">
        <v>544</v>
      </c>
      <c r="F7" s="452" t="s">
        <v>541</v>
      </c>
      <c r="G7" s="453" t="s">
        <v>551</v>
      </c>
      <c r="H7" s="514" t="s">
        <v>1294</v>
      </c>
      <c r="I7" s="516" t="s">
        <v>1295</v>
      </c>
      <c r="J7" s="516" t="s">
        <v>1296</v>
      </c>
    </row>
    <row r="8" spans="1:10" ht="46.5" customHeight="1">
      <c r="A8" s="445"/>
      <c r="B8" s="445"/>
      <c r="C8" s="445"/>
      <c r="D8" s="451"/>
      <c r="E8" s="504"/>
      <c r="F8" s="452"/>
      <c r="G8" s="453"/>
      <c r="H8" s="515"/>
      <c r="I8" s="515"/>
      <c r="J8" s="515"/>
    </row>
    <row r="9" spans="1:10">
      <c r="A9" s="79"/>
      <c r="B9" s="58"/>
      <c r="C9" s="58"/>
      <c r="D9" s="29"/>
      <c r="E9" s="130">
        <f>SUMIF(E10:E1010,"&gt;0")</f>
        <v>600</v>
      </c>
      <c r="F9" s="261"/>
      <c r="H9" s="130">
        <f>E9-I9-J9</f>
        <v>400</v>
      </c>
      <c r="I9" s="130">
        <f>SUMIF(I10:I1108,"&gt;0")</f>
        <v>200</v>
      </c>
      <c r="J9" s="130">
        <f>SUMIF(J10:J1108,"&gt;0")</f>
        <v>0</v>
      </c>
    </row>
    <row r="10" spans="1:10" ht="31.2">
      <c r="A10" s="36">
        <v>1</v>
      </c>
      <c r="B10" s="7" t="s">
        <v>451</v>
      </c>
      <c r="C10" s="7" t="s">
        <v>1039</v>
      </c>
      <c r="D10" s="189">
        <v>2016</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2">
      <c r="A11" s="36">
        <v>2</v>
      </c>
      <c r="B11" s="7" t="s">
        <v>451</v>
      </c>
      <c r="C11" s="7" t="s">
        <v>1031</v>
      </c>
      <c r="D11" s="189">
        <v>2021</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6.8">
      <c r="A12" s="36">
        <v>3</v>
      </c>
      <c r="B12" s="7" t="s">
        <v>451</v>
      </c>
      <c r="C12" s="7" t="s">
        <v>1035</v>
      </c>
      <c r="D12" s="189">
        <v>2024</v>
      </c>
      <c r="E12" s="15">
        <f t="shared" si="0"/>
        <v>200</v>
      </c>
      <c r="F12" s="307" t="b">
        <f t="shared" si="1"/>
        <v>0</v>
      </c>
      <c r="G12" s="308">
        <f t="shared" si="5"/>
        <v>1</v>
      </c>
      <c r="H12" s="15"/>
      <c r="I12" s="15">
        <f t="shared" si="6"/>
        <v>200</v>
      </c>
      <c r="J12" s="15">
        <f t="shared" si="7"/>
        <v>0</v>
      </c>
    </row>
    <row r="13" spans="1:10">
      <c r="A13" s="36">
        <v>4</v>
      </c>
      <c r="B13" s="6"/>
      <c r="C13" s="6"/>
      <c r="D13" s="188"/>
      <c r="E13" s="15" t="str">
        <f t="shared" si="0"/>
        <v/>
      </c>
      <c r="F13" s="307" t="b">
        <f t="shared" si="1"/>
        <v>0</v>
      </c>
      <c r="G13" s="308">
        <f t="shared" si="5"/>
        <v>1</v>
      </c>
      <c r="H13" s="15"/>
      <c r="I13" s="15" t="str">
        <f t="shared" si="6"/>
        <v/>
      </c>
      <c r="J13" s="15" t="str">
        <f t="shared" si="7"/>
        <v/>
      </c>
    </row>
    <row r="14" spans="1:10">
      <c r="A14" s="36">
        <v>5</v>
      </c>
      <c r="B14" s="6"/>
      <c r="C14" s="6"/>
      <c r="D14" s="188"/>
      <c r="E14" s="15" t="str">
        <f t="shared" si="0"/>
        <v/>
      </c>
      <c r="F14" s="307" t="b">
        <f t="shared" si="1"/>
        <v>0</v>
      </c>
      <c r="G14" s="308">
        <f t="shared" si="5"/>
        <v>1</v>
      </c>
      <c r="H14" s="15"/>
      <c r="I14" s="15" t="str">
        <f t="shared" si="6"/>
        <v/>
      </c>
      <c r="J14" s="15" t="str">
        <f t="shared" si="7"/>
        <v/>
      </c>
    </row>
    <row r="15" spans="1:10">
      <c r="A15" s="36">
        <v>6</v>
      </c>
      <c r="B15" s="6"/>
      <c r="C15" s="6"/>
      <c r="D15" s="188"/>
      <c r="E15" s="15" t="str">
        <f t="shared" si="0"/>
        <v/>
      </c>
      <c r="F15" s="307" t="b">
        <f t="shared" si="1"/>
        <v>0</v>
      </c>
      <c r="G15" s="308">
        <f t="shared" si="5"/>
        <v>1</v>
      </c>
      <c r="H15" s="15"/>
      <c r="I15" s="15" t="str">
        <f t="shared" si="6"/>
        <v/>
      </c>
      <c r="J15" s="15" t="str">
        <f t="shared" si="7"/>
        <v/>
      </c>
    </row>
    <row r="16" spans="1:10">
      <c r="A16" s="36">
        <v>7</v>
      </c>
      <c r="B16" s="6"/>
      <c r="C16" s="6"/>
      <c r="D16" s="188"/>
      <c r="E16" s="15" t="str">
        <f t="shared" si="0"/>
        <v/>
      </c>
      <c r="F16" s="307" t="b">
        <f t="shared" si="1"/>
        <v>0</v>
      </c>
      <c r="G16" s="308">
        <f t="shared" si="5"/>
        <v>1</v>
      </c>
      <c r="H16" s="15"/>
      <c r="I16" s="15" t="str">
        <f t="shared" si="6"/>
        <v/>
      </c>
      <c r="J16" s="15" t="str">
        <f t="shared" si="7"/>
        <v/>
      </c>
    </row>
    <row r="17" spans="1:10">
      <c r="A17" s="36">
        <v>8</v>
      </c>
      <c r="B17" s="6"/>
      <c r="C17" s="6"/>
      <c r="D17" s="188"/>
      <c r="E17" s="15" t="str">
        <f t="shared" si="0"/>
        <v/>
      </c>
      <c r="F17" s="307" t="b">
        <f t="shared" si="1"/>
        <v>0</v>
      </c>
      <c r="G17" s="308">
        <f t="shared" si="5"/>
        <v>1</v>
      </c>
      <c r="H17" s="15"/>
      <c r="I17" s="15" t="str">
        <f t="shared" si="6"/>
        <v/>
      </c>
      <c r="J17" s="15" t="str">
        <f t="shared" si="7"/>
        <v/>
      </c>
    </row>
    <row r="18" spans="1:10">
      <c r="A18" s="36">
        <v>9</v>
      </c>
      <c r="B18" s="6"/>
      <c r="C18" s="6"/>
      <c r="D18" s="188"/>
      <c r="E18" s="15" t="str">
        <f t="shared" si="0"/>
        <v/>
      </c>
      <c r="F18" s="307" t="b">
        <f t="shared" si="1"/>
        <v>0</v>
      </c>
      <c r="G18" s="308">
        <f t="shared" si="5"/>
        <v>1</v>
      </c>
      <c r="H18" s="15"/>
      <c r="I18" s="15" t="str">
        <f t="shared" si="6"/>
        <v/>
      </c>
      <c r="J18" s="15" t="str">
        <f t="shared" si="7"/>
        <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4R2N8GYKRTDrJFMl6XC9k/hJK1qJIafbZG8LdT1fDgKCmdV6SyMK5RXQpz5TwJFCv19Mp579I3w0rqkkWqfxBQ==" saltValue="aAUCu3UxAtilSuwfJc6s8Q=="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heetViews>
  <sheetFormatPr defaultColWidth="9.109375" defaultRowHeight="15.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D1" s="54"/>
      <c r="E1" s="56"/>
    </row>
    <row r="2" spans="1:7" s="53" customFormat="1">
      <c r="A2" s="304" t="str">
        <f>IF(ISBLANK(facultate), IF(ISBLANK(departament),"","Departament " &amp; departament), "Facultatea " &amp; facultate)</f>
        <v>Facultatea Electronică și Telecomunicații</v>
      </c>
      <c r="D2" s="54"/>
      <c r="E2" s="56"/>
    </row>
    <row r="3" spans="1:7" s="53" customFormat="1">
      <c r="A3" s="304" t="str">
        <f>IF(ISBLANK(departament),"","Departamentul " &amp; departament)</f>
        <v>Departamentul Electronică Aplicată</v>
      </c>
      <c r="D3" s="54"/>
      <c r="E3" s="56"/>
    </row>
    <row r="4" spans="1:7">
      <c r="A4" s="448" t="s">
        <v>936</v>
      </c>
      <c r="B4" s="448"/>
      <c r="C4" s="448"/>
      <c r="D4" s="448"/>
      <c r="E4" s="448"/>
    </row>
    <row r="5" spans="1:7">
      <c r="A5" s="448" t="s">
        <v>1045</v>
      </c>
      <c r="B5" s="448"/>
      <c r="C5" s="448"/>
      <c r="D5" s="448"/>
      <c r="E5" s="448"/>
    </row>
    <row r="6" spans="1:7" ht="13.5" customHeight="1">
      <c r="D6" s="57"/>
      <c r="E6" s="305" t="str">
        <f>CONCATENATE(functie," ",nume_candidat)</f>
        <v>Asistent Popescu Ion</v>
      </c>
    </row>
    <row r="7" spans="1:7" ht="18.75" customHeight="1">
      <c r="A7" s="445" t="s">
        <v>338</v>
      </c>
      <c r="B7" s="445" t="s">
        <v>1092</v>
      </c>
      <c r="C7" s="445" t="s">
        <v>460</v>
      </c>
      <c r="D7" s="451" t="s">
        <v>2</v>
      </c>
      <c r="E7" s="503" t="s">
        <v>544</v>
      </c>
      <c r="F7" s="452" t="s">
        <v>541</v>
      </c>
      <c r="G7" s="453" t="s">
        <v>551</v>
      </c>
    </row>
    <row r="8" spans="1:7" ht="46.5" customHeight="1">
      <c r="A8" s="445"/>
      <c r="B8" s="445"/>
      <c r="C8" s="445"/>
      <c r="D8" s="451"/>
      <c r="E8" s="504"/>
      <c r="F8" s="452"/>
      <c r="G8" s="453"/>
    </row>
    <row r="9" spans="1:7">
      <c r="A9" s="79"/>
      <c r="B9" s="58"/>
      <c r="C9" s="58"/>
      <c r="D9" s="29"/>
      <c r="E9" s="130">
        <f>SUMIF(E10:E1010,"&gt;0")</f>
        <v>250</v>
      </c>
      <c r="F9" s="261"/>
    </row>
    <row r="10" spans="1:7">
      <c r="A10" s="36">
        <v>1</v>
      </c>
      <c r="B10" s="7" t="s">
        <v>451</v>
      </c>
      <c r="C10" s="7" t="s">
        <v>1046</v>
      </c>
      <c r="D10" s="189">
        <v>2021</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c r="A11" s="36">
        <v>2</v>
      </c>
      <c r="B11" s="7" t="s">
        <v>451</v>
      </c>
      <c r="C11" s="7" t="s">
        <v>1048</v>
      </c>
      <c r="D11" s="189">
        <v>2021</v>
      </c>
      <c r="E11" s="15">
        <f t="shared" si="0"/>
        <v>50</v>
      </c>
      <c r="F11" s="307" t="b">
        <f t="shared" si="1"/>
        <v>0</v>
      </c>
      <c r="G11" s="308">
        <f t="shared" si="2"/>
        <v>1</v>
      </c>
    </row>
    <row r="12" spans="1:7">
      <c r="A12" s="36">
        <v>3</v>
      </c>
      <c r="B12" s="7" t="s">
        <v>451</v>
      </c>
      <c r="C12" s="7" t="s">
        <v>1046</v>
      </c>
      <c r="D12" s="189">
        <v>2021</v>
      </c>
      <c r="E12" s="15">
        <f t="shared" si="0"/>
        <v>100</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fMByoThq86WfkVh99/isXykpmliKFrfso4WQA8bRq+q88BDqIaf6aVaRoGshIFLs4o914U3v1895GiEHJBAquA==" saltValue="R0ePPLvXF6JR8OldhXIHX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heetViews>
  <sheetFormatPr defaultColWidth="9.109375" defaultRowHeight="15.6"/>
  <cols>
    <col min="1" max="1" width="5.6640625" style="53" customWidth="1"/>
    <col min="2" max="2" width="66.6640625" style="57" customWidth="1"/>
    <col min="3" max="3" width="15" style="57" bestFit="1"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8" t="s">
        <v>936</v>
      </c>
      <c r="B4" s="448"/>
      <c r="C4" s="448"/>
      <c r="D4" s="448"/>
      <c r="E4" s="448"/>
    </row>
    <row r="5" spans="1:9">
      <c r="A5" s="448" t="s">
        <v>1049</v>
      </c>
      <c r="B5" s="448"/>
      <c r="C5" s="448"/>
      <c r="D5" s="448"/>
      <c r="E5" s="448"/>
    </row>
    <row r="6" spans="1:9" ht="13.5" customHeight="1">
      <c r="D6" s="57"/>
      <c r="E6" s="305" t="str">
        <f>CONCATENATE(functie," ",nume_candidat)</f>
        <v>Asistent Popescu Ion</v>
      </c>
      <c r="H6" s="305" t="str">
        <f>CONCATENATE(functie," ",nume_candidat)</f>
        <v>Asistent Popescu Ion</v>
      </c>
      <c r="I6" s="305" t="str">
        <f>CONCATENATE(functie," ",nume_candidat)</f>
        <v>Asistent Popescu Ion</v>
      </c>
    </row>
    <row r="7" spans="1:9" ht="18.75" customHeight="1">
      <c r="A7" s="445" t="s">
        <v>338</v>
      </c>
      <c r="B7" s="445" t="s">
        <v>1106</v>
      </c>
      <c r="C7" s="445" t="s">
        <v>460</v>
      </c>
      <c r="D7" s="451" t="s">
        <v>2</v>
      </c>
      <c r="E7" s="503" t="s">
        <v>544</v>
      </c>
      <c r="F7" s="452" t="s">
        <v>541</v>
      </c>
      <c r="G7" s="453" t="s">
        <v>551</v>
      </c>
      <c r="H7" s="503" t="s">
        <v>1052</v>
      </c>
      <c r="I7" s="503" t="s">
        <v>1051</v>
      </c>
    </row>
    <row r="8" spans="1:9" ht="46.5" customHeight="1">
      <c r="A8" s="445"/>
      <c r="B8" s="445"/>
      <c r="C8" s="445"/>
      <c r="D8" s="451"/>
      <c r="E8" s="504"/>
      <c r="F8" s="452"/>
      <c r="G8" s="453"/>
      <c r="H8" s="504"/>
      <c r="I8" s="504"/>
    </row>
    <row r="9" spans="1:9">
      <c r="A9" s="79"/>
      <c r="B9" s="58"/>
      <c r="C9" s="58"/>
      <c r="D9" s="29"/>
      <c r="E9" s="130">
        <f>SUMIF(E10:E1010,"&gt;0")</f>
        <v>25</v>
      </c>
      <c r="F9" s="261"/>
      <c r="H9" s="130">
        <f>SUMIF(H10:H1108,"&gt;0")</f>
        <v>5</v>
      </c>
      <c r="I9" s="130">
        <f>SUMIF(I10:I1108,"&gt;0")</f>
        <v>20</v>
      </c>
    </row>
    <row r="10" spans="1:9">
      <c r="A10" s="36">
        <v>1</v>
      </c>
      <c r="B10" s="7" t="s">
        <v>1106</v>
      </c>
      <c r="C10" s="7" t="s">
        <v>1051</v>
      </c>
      <c r="D10" s="189">
        <v>2021</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c r="A11" s="36">
        <v>2</v>
      </c>
      <c r="B11" s="7" t="s">
        <v>1107</v>
      </c>
      <c r="C11" s="7" t="s">
        <v>1052</v>
      </c>
      <c r="D11" s="189">
        <v>2021</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c r="A12" s="36">
        <v>3</v>
      </c>
      <c r="B12" s="7" t="s">
        <v>1106</v>
      </c>
      <c r="C12" s="7" t="s">
        <v>1051</v>
      </c>
      <c r="D12" s="189">
        <v>2021</v>
      </c>
      <c r="E12" s="15">
        <f t="shared" si="0"/>
        <v>10</v>
      </c>
      <c r="F12" s="307" t="b">
        <f t="shared" si="1"/>
        <v>0</v>
      </c>
      <c r="G12" s="308">
        <f t="shared" si="5"/>
        <v>2</v>
      </c>
      <c r="H12" s="15">
        <f t="shared" si="6"/>
        <v>0</v>
      </c>
      <c r="I12" s="15">
        <f t="shared" si="7"/>
        <v>10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EzlAPcfidOHJTzL+0wTMnxJK7t75RuECqgcIOIxDlc4FfwapaCkZT4rhHQEBccoCPwmjaPgLDuhEGOhj9CgAnw==" saltValue="tW7hI33q3MsRzfLEc5nnD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heetViews>
  <sheetFormatPr defaultColWidth="9.109375" defaultRowHeight="15.6"/>
  <cols>
    <col min="1" max="1" width="5.6640625" style="53" customWidth="1"/>
    <col min="2" max="2" width="59.88671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304" t="str">
        <f>IF(ISBLANK(facultate), IF(ISBLANK(departament),"","Departament " &amp; departament), "Facultatea " &amp; facultate)</f>
        <v>Facultatea Electronică și Telecomunicații</v>
      </c>
      <c r="C2" s="54"/>
      <c r="D2" s="56"/>
    </row>
    <row r="3" spans="1:6" s="53" customFormat="1">
      <c r="A3" s="304" t="str">
        <f>IF(ISBLANK(departament),"","Departamentul " &amp; departament)</f>
        <v>Departamentul Electronică Aplicată</v>
      </c>
      <c r="C3" s="54"/>
      <c r="D3" s="56"/>
    </row>
    <row r="4" spans="1:6">
      <c r="A4" s="448" t="s">
        <v>936</v>
      </c>
      <c r="B4" s="448"/>
      <c r="C4" s="448"/>
      <c r="D4" s="448"/>
    </row>
    <row r="5" spans="1:6">
      <c r="A5" s="448" t="s">
        <v>1053</v>
      </c>
      <c r="B5" s="448"/>
      <c r="C5" s="448"/>
      <c r="D5" s="448"/>
    </row>
    <row r="6" spans="1:6" ht="13.5" customHeight="1">
      <c r="C6" s="57"/>
      <c r="D6" s="305" t="str">
        <f>CONCATENATE(functie," ",nume_candidat)</f>
        <v>Asistent Popescu Ion</v>
      </c>
    </row>
    <row r="7" spans="1:6" ht="18.75" customHeight="1">
      <c r="A7" s="445" t="s">
        <v>338</v>
      </c>
      <c r="B7" s="445" t="s">
        <v>1091</v>
      </c>
      <c r="C7" s="451" t="s">
        <v>2</v>
      </c>
      <c r="D7" s="503" t="s">
        <v>544</v>
      </c>
      <c r="E7" s="452" t="s">
        <v>541</v>
      </c>
      <c r="F7" s="453" t="s">
        <v>551</v>
      </c>
    </row>
    <row r="8" spans="1:6" ht="46.5" customHeight="1">
      <c r="A8" s="445"/>
      <c r="B8" s="445"/>
      <c r="C8" s="451"/>
      <c r="D8" s="504"/>
      <c r="E8" s="452"/>
      <c r="F8" s="453"/>
    </row>
    <row r="9" spans="1:6">
      <c r="A9" s="79"/>
      <c r="B9" s="58"/>
      <c r="C9" s="29"/>
      <c r="D9" s="130">
        <f>SUMIF(D10:D1010,"&gt;0")</f>
        <v>30</v>
      </c>
      <c r="E9" s="261"/>
    </row>
    <row r="10" spans="1:6">
      <c r="A10" s="36">
        <v>1</v>
      </c>
      <c r="B10" s="7" t="s">
        <v>890</v>
      </c>
      <c r="C10" s="189">
        <v>2021</v>
      </c>
      <c r="D10" s="15">
        <f t="shared" ref="D10:D73" si="0">IF(OR($B10="",,,,$C10&lt;an_initial,$C10&gt;an_final,),"",10)</f>
        <v>10</v>
      </c>
      <c r="E10" s="307" t="b">
        <f t="shared" ref="E10:E73" si="1">IF(nume_candidat="",FALSE,ISNUMBER(SEARCH(nume_candidat,$B10)))</f>
        <v>0</v>
      </c>
      <c r="F10" s="308">
        <f t="shared" ref="F10" si="2">LEN(B10)-LEN(SUBSTITUTE(B10,",",""))+1</f>
        <v>1</v>
      </c>
    </row>
    <row r="11" spans="1:6">
      <c r="A11" s="36">
        <v>2</v>
      </c>
      <c r="B11" s="7" t="s">
        <v>890</v>
      </c>
      <c r="C11" s="189">
        <v>2021</v>
      </c>
      <c r="D11" s="15">
        <f t="shared" si="0"/>
        <v>10</v>
      </c>
      <c r="E11" s="307" t="b">
        <f t="shared" si="1"/>
        <v>0</v>
      </c>
      <c r="F11" s="308">
        <f t="shared" ref="F11:F74" si="3">LEN(B11)-LEN(SUBSTITUTE(B11,",",""))+1</f>
        <v>1</v>
      </c>
    </row>
    <row r="12" spans="1:6">
      <c r="A12" s="36">
        <v>3</v>
      </c>
      <c r="B12" s="7" t="s">
        <v>890</v>
      </c>
      <c r="C12" s="189">
        <v>2021</v>
      </c>
      <c r="D12" s="15">
        <f t="shared" si="0"/>
        <v>10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7znfNlqSebbsTIHRy0sOvJT/Rr7BIapEmbYkwczU+B7X4OTd9M+wHGp8o2G7WY9UIJVoAetBCgg90PD+ueJwrA==" saltValue="zhTlBv+nmPrGUP7Mn+mDE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L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2" width="17.6640625" style="57" hidden="1" customWidth="1"/>
    <col min="13" max="19" width="9.109375" style="57" customWidth="1"/>
    <col min="20" max="16384" width="9.10937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Electronică și Telecomunicații</v>
      </c>
      <c r="B2" s="291"/>
      <c r="E2" s="54"/>
      <c r="F2" s="56"/>
      <c r="G2" s="55"/>
      <c r="J2" s="56"/>
      <c r="K2" s="56"/>
      <c r="L2" s="56"/>
    </row>
    <row r="3" spans="1:12" s="53" customFormat="1">
      <c r="A3" s="304" t="str">
        <f>IF(ISBLANK(departament),"","Departamentul " &amp; departament)</f>
        <v>Departamentul Electronică Aplicată</v>
      </c>
      <c r="B3" s="291"/>
      <c r="E3" s="54"/>
      <c r="F3" s="56"/>
      <c r="G3" s="55"/>
      <c r="J3" s="56"/>
      <c r="K3" s="56"/>
      <c r="L3" s="56"/>
    </row>
    <row r="4" spans="1:12">
      <c r="A4" s="448" t="s">
        <v>858</v>
      </c>
      <c r="B4" s="448"/>
      <c r="C4" s="448"/>
      <c r="D4" s="448"/>
      <c r="E4" s="448"/>
      <c r="F4" s="448"/>
      <c r="G4" s="196"/>
    </row>
    <row r="5" spans="1:12">
      <c r="A5" s="448" t="s">
        <v>859</v>
      </c>
      <c r="B5" s="448"/>
      <c r="C5" s="448"/>
      <c r="D5" s="448"/>
      <c r="E5" s="448"/>
      <c r="F5" s="448"/>
      <c r="G5" s="196"/>
    </row>
    <row r="6" spans="1:12"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c r="A7" s="446" t="s">
        <v>338</v>
      </c>
      <c r="B7" s="456" t="s">
        <v>1109</v>
      </c>
      <c r="C7" s="456" t="s">
        <v>1108</v>
      </c>
      <c r="D7" s="456" t="s">
        <v>865</v>
      </c>
      <c r="E7" s="456" t="s">
        <v>2</v>
      </c>
      <c r="F7" s="446" t="s">
        <v>544</v>
      </c>
      <c r="G7" s="446" t="s">
        <v>4</v>
      </c>
      <c r="H7" s="467" t="s">
        <v>541</v>
      </c>
      <c r="I7" s="453" t="s">
        <v>551</v>
      </c>
      <c r="J7" s="446" t="s">
        <v>861</v>
      </c>
      <c r="K7" s="446" t="s">
        <v>862</v>
      </c>
      <c r="L7" s="446" t="s">
        <v>863</v>
      </c>
    </row>
    <row r="8" spans="1:12" ht="18.75" customHeight="1">
      <c r="A8" s="463"/>
      <c r="B8" s="457"/>
      <c r="C8" s="457"/>
      <c r="D8" s="457"/>
      <c r="E8" s="457"/>
      <c r="F8" s="463"/>
      <c r="G8" s="463"/>
      <c r="H8" s="468"/>
      <c r="I8" s="453"/>
      <c r="J8" s="463"/>
      <c r="K8" s="463"/>
      <c r="L8" s="463"/>
    </row>
    <row r="9" spans="1:12" ht="18.75" customHeight="1">
      <c r="A9" s="463"/>
      <c r="B9" s="457"/>
      <c r="C9" s="457"/>
      <c r="D9" s="457"/>
      <c r="E9" s="457"/>
      <c r="F9" s="447"/>
      <c r="G9" s="447"/>
      <c r="H9" s="468"/>
      <c r="I9" s="453"/>
      <c r="J9" s="447"/>
      <c r="K9" s="447"/>
      <c r="L9" s="447"/>
    </row>
    <row r="10" spans="1:12" ht="18.75" customHeight="1">
      <c r="A10" s="447"/>
      <c r="B10" s="458"/>
      <c r="C10" s="458"/>
      <c r="D10" s="458"/>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17</v>
      </c>
      <c r="G11" s="4">
        <f>SUMIF(G12:G1110,"&gt;0")</f>
        <v>3</v>
      </c>
      <c r="H11" s="261"/>
      <c r="J11" s="130">
        <f>SUMIF(J12:J1110,"&gt;0")</f>
        <v>5</v>
      </c>
      <c r="K11" s="130">
        <f>SUMIF(K12:K1110,"&gt;0")</f>
        <v>10</v>
      </c>
      <c r="L11" s="130">
        <f>SUMIF(L12:L1110,"&gt;0")</f>
        <v>2</v>
      </c>
    </row>
    <row r="12" spans="1:12">
      <c r="A12" s="36">
        <v>1</v>
      </c>
      <c r="B12" s="144" t="s">
        <v>866</v>
      </c>
      <c r="C12" s="7" t="s">
        <v>867</v>
      </c>
      <c r="D12" s="7" t="s">
        <v>861</v>
      </c>
      <c r="E12" s="189">
        <v>2021</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2">
      <c r="A13" s="36">
        <v>2</v>
      </c>
      <c r="B13" s="144" t="s">
        <v>868</v>
      </c>
      <c r="C13" s="7" t="s">
        <v>869</v>
      </c>
      <c r="D13" s="7" t="s">
        <v>863</v>
      </c>
      <c r="E13" s="189">
        <v>2021</v>
      </c>
      <c r="F13" s="15">
        <f t="shared" si="0"/>
        <v>2</v>
      </c>
      <c r="G13" s="51">
        <f t="shared" si="1"/>
        <v>1</v>
      </c>
      <c r="H13" s="307" t="b">
        <f t="shared" si="2"/>
        <v>0</v>
      </c>
      <c r="I13" s="308">
        <f t="shared" si="3"/>
        <v>1</v>
      </c>
      <c r="J13" s="15">
        <f t="shared" si="4"/>
        <v>0</v>
      </c>
      <c r="K13" s="15">
        <f t="shared" si="5"/>
        <v>0</v>
      </c>
      <c r="L13" s="15">
        <f t="shared" si="6"/>
        <v>2</v>
      </c>
    </row>
    <row r="14" spans="1:12">
      <c r="A14" s="36">
        <v>3</v>
      </c>
      <c r="B14" s="144" t="s">
        <v>1120</v>
      </c>
      <c r="C14" s="7" t="s">
        <v>870</v>
      </c>
      <c r="D14" s="7" t="s">
        <v>862</v>
      </c>
      <c r="E14" s="189">
        <v>2021</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x/TCvvAVQ5qXRpkTD3JXSkxses7PxPzqd3hSWsL90lcRg860lWWguoQHMTckvFn/R7wWz3RaMvP1IM9K0rnqaw==" saltValue="0fPKfSUAIMk5ZA2feXJVB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17" customWidth="1"/>
    <col min="2" max="2" width="12.33203125" style="110" customWidth="1"/>
    <col min="3" max="3" width="36.5546875" style="38" bestFit="1" customWidth="1"/>
    <col min="4" max="4" width="9.109375" style="38"/>
    <col min="5" max="6" width="10.6640625" style="90" customWidth="1"/>
    <col min="7" max="16384" width="9.109375" style="38"/>
  </cols>
  <sheetData>
    <row r="1" spans="1:6" ht="1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1" t="s">
        <v>51</v>
      </c>
      <c r="B12" s="93">
        <v>20</v>
      </c>
      <c r="E12" s="90">
        <v>11</v>
      </c>
      <c r="F12" s="91">
        <v>0.5</v>
      </c>
    </row>
    <row r="13" spans="1:6">
      <c r="A13" s="442"/>
      <c r="B13" s="93">
        <v>10</v>
      </c>
      <c r="E13" s="90">
        <v>12</v>
      </c>
      <c r="F13" s="91">
        <v>0.5</v>
      </c>
    </row>
    <row r="14" spans="1:6">
      <c r="A14" s="92" t="s">
        <v>52</v>
      </c>
      <c r="B14" s="93">
        <v>10</v>
      </c>
      <c r="E14" s="90">
        <v>13</v>
      </c>
      <c r="F14" s="91">
        <v>0.5</v>
      </c>
    </row>
    <row r="15" spans="1:6">
      <c r="A15" s="441" t="s">
        <v>10</v>
      </c>
      <c r="B15" s="94">
        <v>100</v>
      </c>
      <c r="E15" s="90">
        <v>14</v>
      </c>
      <c r="F15" s="91">
        <v>0.5</v>
      </c>
    </row>
    <row r="16" spans="1:6">
      <c r="A16" s="443"/>
      <c r="B16" s="94">
        <v>200</v>
      </c>
      <c r="E16" s="90">
        <v>15</v>
      </c>
      <c r="F16" s="91">
        <v>0.5</v>
      </c>
    </row>
    <row r="17" spans="1:6" ht="15" thickBot="1">
      <c r="A17" s="444"/>
      <c r="B17" s="95">
        <v>100</v>
      </c>
      <c r="E17" s="90">
        <v>16</v>
      </c>
      <c r="F17" s="91">
        <v>0.5</v>
      </c>
    </row>
    <row r="18" spans="1:6" ht="28.2">
      <c r="A18" s="88" t="s">
        <v>325</v>
      </c>
      <c r="B18" s="96">
        <v>4</v>
      </c>
      <c r="C18" s="139" t="s">
        <v>806</v>
      </c>
      <c r="E18" s="38"/>
      <c r="F18" s="38"/>
    </row>
    <row r="19" spans="1:6" ht="28.8" thickBot="1">
      <c r="A19" s="97" t="s">
        <v>326</v>
      </c>
      <c r="B19" s="98">
        <v>2</v>
      </c>
      <c r="C19" s="139" t="s">
        <v>807</v>
      </c>
      <c r="E19" s="38"/>
      <c r="F19" s="38"/>
    </row>
    <row r="20" spans="1:6" ht="28.2">
      <c r="A20" s="88" t="s">
        <v>665</v>
      </c>
      <c r="B20" s="98">
        <v>1.5</v>
      </c>
      <c r="C20" s="139" t="s">
        <v>808</v>
      </c>
      <c r="E20" s="38"/>
      <c r="F20" s="38"/>
    </row>
    <row r="21" spans="1:6" ht="46.2">
      <c r="A21" s="97" t="s">
        <v>677</v>
      </c>
      <c r="B21" s="98">
        <v>1</v>
      </c>
      <c r="C21" s="139" t="s">
        <v>809</v>
      </c>
      <c r="E21" s="38"/>
      <c r="F21" s="38"/>
    </row>
    <row r="22" spans="1:6" ht="28.8" thickBot="1">
      <c r="A22" s="97" t="s">
        <v>678</v>
      </c>
      <c r="B22" s="98">
        <v>0.5</v>
      </c>
      <c r="C22" s="139" t="s">
        <v>821</v>
      </c>
      <c r="E22" s="38"/>
      <c r="F22" s="38"/>
    </row>
    <row r="23" spans="1:6" ht="19.2">
      <c r="A23" s="88" t="s">
        <v>685</v>
      </c>
      <c r="B23" s="96">
        <v>2</v>
      </c>
      <c r="C23" s="139" t="s">
        <v>691</v>
      </c>
    </row>
    <row r="24" spans="1:6" ht="19.8" thickBot="1">
      <c r="A24" s="97" t="s">
        <v>686</v>
      </c>
      <c r="B24" s="98">
        <v>1</v>
      </c>
      <c r="C24" s="140" t="s">
        <v>692</v>
      </c>
    </row>
    <row r="25" spans="1:6" ht="19.2">
      <c r="A25" s="88" t="s">
        <v>687</v>
      </c>
      <c r="B25" s="98">
        <f>1.5/2</f>
        <v>0.75</v>
      </c>
      <c r="C25" s="140" t="s">
        <v>693</v>
      </c>
    </row>
    <row r="26" spans="1:6" ht="37.200000000000003">
      <c r="A26" s="97" t="s">
        <v>688</v>
      </c>
      <c r="B26" s="98">
        <v>0.5</v>
      </c>
      <c r="C26" s="139" t="s">
        <v>694</v>
      </c>
    </row>
    <row r="27" spans="1:6" ht="19.2">
      <c r="A27" s="97" t="s">
        <v>689</v>
      </c>
      <c r="B27" s="98">
        <f>0.5/2</f>
        <v>0.25</v>
      </c>
      <c r="C27" s="139" t="s">
        <v>695</v>
      </c>
    </row>
    <row r="28" spans="1:6">
      <c r="A28" s="92" t="s">
        <v>7</v>
      </c>
      <c r="B28" s="99">
        <v>0.5</v>
      </c>
    </row>
    <row r="29" spans="1:6">
      <c r="A29" s="92" t="s">
        <v>29</v>
      </c>
      <c r="B29" s="99">
        <v>0.2</v>
      </c>
    </row>
    <row r="30" spans="1:6">
      <c r="A30" s="92" t="s">
        <v>709</v>
      </c>
      <c r="B30" s="99">
        <v>1</v>
      </c>
    </row>
    <row r="31" spans="1:6">
      <c r="A31" s="92" t="s">
        <v>711</v>
      </c>
      <c r="B31" s="99">
        <v>0.5</v>
      </c>
    </row>
    <row r="32" spans="1:6">
      <c r="A32" s="92" t="s">
        <v>8</v>
      </c>
      <c r="B32" s="93">
        <v>50</v>
      </c>
    </row>
    <row r="33" spans="1:2">
      <c r="A33" s="92" t="s">
        <v>9</v>
      </c>
      <c r="B33" s="93">
        <v>15</v>
      </c>
    </row>
    <row r="34" spans="1:2">
      <c r="A34" s="92" t="s">
        <v>30</v>
      </c>
      <c r="B34" s="99">
        <v>0.1</v>
      </c>
    </row>
    <row r="35" spans="1:2" ht="15" thickBot="1">
      <c r="A35" s="100" t="s">
        <v>31</v>
      </c>
      <c r="B35" s="94">
        <v>0.05</v>
      </c>
    </row>
    <row r="36" spans="1:2">
      <c r="A36" s="438" t="s">
        <v>327</v>
      </c>
      <c r="B36" s="101">
        <v>100</v>
      </c>
    </row>
    <row r="37" spans="1:2">
      <c r="A37" s="439"/>
      <c r="B37" s="102">
        <v>80</v>
      </c>
    </row>
    <row r="38" spans="1:2">
      <c r="A38" s="439"/>
      <c r="B38" s="102">
        <v>0</v>
      </c>
    </row>
    <row r="39" spans="1:2" ht="15" thickBot="1">
      <c r="A39" s="440"/>
      <c r="B39" s="103">
        <v>20</v>
      </c>
    </row>
    <row r="40" spans="1:2">
      <c r="A40" s="438" t="s">
        <v>328</v>
      </c>
      <c r="B40" s="104">
        <v>30</v>
      </c>
    </row>
    <row r="41" spans="1:2">
      <c r="A41" s="439"/>
      <c r="B41" s="102">
        <v>20</v>
      </c>
    </row>
    <row r="42" spans="1:2">
      <c r="A42" s="439"/>
      <c r="B42" s="102">
        <v>15</v>
      </c>
    </row>
    <row r="43" spans="1:2" ht="15" thickBot="1">
      <c r="A43" s="440"/>
      <c r="B43" s="105">
        <v>10</v>
      </c>
    </row>
    <row r="44" spans="1:2">
      <c r="A44" s="438" t="s">
        <v>11</v>
      </c>
      <c r="B44" s="101">
        <v>60</v>
      </c>
    </row>
    <row r="45" spans="1:2">
      <c r="A45" s="439"/>
      <c r="B45" s="102">
        <v>40</v>
      </c>
    </row>
    <row r="46" spans="1:2">
      <c r="A46" s="439"/>
      <c r="B46" s="102">
        <v>0</v>
      </c>
    </row>
    <row r="47" spans="1:2" ht="15" thickBot="1">
      <c r="A47" s="440"/>
      <c r="B47" s="103">
        <v>20</v>
      </c>
    </row>
    <row r="48" spans="1:2">
      <c r="A48" s="438" t="s">
        <v>12</v>
      </c>
      <c r="B48" s="101">
        <v>15</v>
      </c>
    </row>
    <row r="49" spans="1:2">
      <c r="A49" s="439"/>
      <c r="B49" s="102">
        <v>10</v>
      </c>
    </row>
    <row r="50" spans="1:2">
      <c r="A50" s="439"/>
      <c r="B50" s="102">
        <v>7.5</v>
      </c>
    </row>
    <row r="51" spans="1:2" ht="15" thickBot="1">
      <c r="A51" s="439"/>
      <c r="B51" s="103">
        <v>5</v>
      </c>
    </row>
    <row r="52" spans="1:2" ht="15" thickBot="1">
      <c r="A52" s="106" t="s">
        <v>318</v>
      </c>
      <c r="B52" s="107">
        <v>30</v>
      </c>
    </row>
    <row r="53" spans="1:2" ht="15" thickBot="1">
      <c r="A53" s="106" t="s">
        <v>319</v>
      </c>
      <c r="B53" s="108">
        <v>12</v>
      </c>
    </row>
    <row r="54" spans="1:2">
      <c r="A54" s="88" t="s">
        <v>321</v>
      </c>
      <c r="B54" s="89">
        <v>24</v>
      </c>
    </row>
    <row r="55" spans="1:2">
      <c r="A55" s="92" t="s">
        <v>322</v>
      </c>
      <c r="B55" s="93">
        <v>16</v>
      </c>
    </row>
    <row r="56" spans="1:2" ht="15"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662</v>
      </c>
      <c r="B61" s="112">
        <v>1</v>
      </c>
    </row>
    <row r="62" spans="1:2">
      <c r="A62" s="111" t="s">
        <v>663</v>
      </c>
      <c r="B62" s="112">
        <v>0.8</v>
      </c>
    </row>
    <row r="63" spans="1:2">
      <c r="A63" s="113"/>
      <c r="B63" s="114"/>
    </row>
    <row r="65" spans="1:6" ht="28.8">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wZsQwPp+CTGVvuARGBmVe7b3g01qEDuPUcFNIfYexKYYqsjWKI1EiNuyBKZR2DtWffkwgcadFef4XSrLNvR44w==" saltValue="clcweKW10C4qIIjId/pSzw=="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Electronică și Telecomunicații</v>
      </c>
      <c r="B2" s="291"/>
      <c r="E2" s="54"/>
      <c r="F2" s="56"/>
      <c r="G2" s="55"/>
    </row>
    <row r="3" spans="1:9" s="53" customFormat="1">
      <c r="A3" s="304" t="str">
        <f>IF(ISBLANK(departament),"","Departamentul " &amp; departament)</f>
        <v>Departamentul Electronică Aplicată</v>
      </c>
      <c r="B3" s="291"/>
      <c r="E3" s="54"/>
      <c r="F3" s="56"/>
      <c r="G3" s="55"/>
    </row>
    <row r="4" spans="1:9">
      <c r="A4" s="448" t="s">
        <v>858</v>
      </c>
      <c r="B4" s="448"/>
      <c r="C4" s="448"/>
      <c r="D4" s="448"/>
      <c r="E4" s="448"/>
      <c r="F4" s="448"/>
      <c r="G4" s="196"/>
    </row>
    <row r="5" spans="1:9">
      <c r="A5" s="448" t="s">
        <v>875</v>
      </c>
      <c r="B5" s="448"/>
      <c r="C5" s="448"/>
      <c r="D5" s="448"/>
      <c r="E5" s="448"/>
      <c r="F5" s="448"/>
      <c r="G5" s="196"/>
    </row>
    <row r="6" spans="1:9" ht="13.5" customHeight="1">
      <c r="E6" s="57"/>
      <c r="F6" s="305" t="str">
        <f>CONCATENATE(functie," ",nume_candidat)</f>
        <v>Asistent Popescu Ion</v>
      </c>
    </row>
    <row r="7" spans="1:9" ht="18.75" customHeight="1">
      <c r="A7" s="446" t="s">
        <v>338</v>
      </c>
      <c r="B7" s="456" t="s">
        <v>876</v>
      </c>
      <c r="C7" s="456" t="s">
        <v>864</v>
      </c>
      <c r="D7" s="456" t="s">
        <v>865</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75</v>
      </c>
      <c r="G11" s="4">
        <f>SUMIF(G12:G1110,"&gt;0")</f>
        <v>3</v>
      </c>
      <c r="H11" s="261"/>
    </row>
    <row r="12" spans="1:9">
      <c r="A12" s="36">
        <v>1</v>
      </c>
      <c r="B12" s="144" t="s">
        <v>876</v>
      </c>
      <c r="C12" s="7" t="s">
        <v>864</v>
      </c>
      <c r="D12" s="7" t="s">
        <v>873</v>
      </c>
      <c r="E12" s="189">
        <v>2021</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c r="A13" s="36">
        <v>2</v>
      </c>
      <c r="B13" s="144" t="s">
        <v>876</v>
      </c>
      <c r="C13" s="7" t="s">
        <v>864</v>
      </c>
      <c r="D13" s="7" t="s">
        <v>874</v>
      </c>
      <c r="E13" s="189">
        <v>2021</v>
      </c>
      <c r="F13" s="15">
        <f t="shared" si="0"/>
        <v>20</v>
      </c>
      <c r="G13" s="51">
        <f t="shared" si="1"/>
        <v>1</v>
      </c>
      <c r="H13" s="307" t="b">
        <f t="shared" si="2"/>
        <v>0</v>
      </c>
      <c r="I13" s="308">
        <f t="shared" si="3"/>
        <v>1</v>
      </c>
    </row>
    <row r="14" spans="1:9">
      <c r="A14" s="36">
        <v>3</v>
      </c>
      <c r="B14" s="144" t="s">
        <v>876</v>
      </c>
      <c r="C14" s="7" t="s">
        <v>864</v>
      </c>
      <c r="D14" s="7" t="s">
        <v>872</v>
      </c>
      <c r="E14" s="189">
        <v>2021</v>
      </c>
      <c r="F14" s="15">
        <f t="shared" si="0"/>
        <v>5</v>
      </c>
      <c r="G14" s="51">
        <f t="shared" si="1"/>
        <v>1</v>
      </c>
      <c r="H14" s="307" t="b">
        <f t="shared" si="2"/>
        <v>0</v>
      </c>
      <c r="I14" s="308">
        <f t="shared" si="3"/>
        <v>1</v>
      </c>
    </row>
    <row r="15" spans="1:9">
      <c r="A15" s="36">
        <v>4</v>
      </c>
      <c r="B15" s="144"/>
      <c r="C15" s="7"/>
      <c r="D15" s="7"/>
      <c r="E15" s="189"/>
      <c r="F15" s="15" t="str">
        <f t="shared" si="0"/>
        <v/>
      </c>
      <c r="G15" s="51" t="str">
        <f t="shared" si="1"/>
        <v/>
      </c>
      <c r="H15" s="307" t="b">
        <f t="shared" si="2"/>
        <v>0</v>
      </c>
      <c r="I15" s="308">
        <f t="shared" si="3"/>
        <v>1</v>
      </c>
    </row>
    <row r="16" spans="1:9">
      <c r="A16" s="36">
        <v>5</v>
      </c>
      <c r="B16" s="144"/>
      <c r="C16" s="7"/>
      <c r="D16" s="7"/>
      <c r="E16" s="189"/>
      <c r="F16" s="15" t="str">
        <f t="shared" si="0"/>
        <v/>
      </c>
      <c r="G16" s="51" t="str">
        <f t="shared" si="1"/>
        <v/>
      </c>
      <c r="H16" s="307" t="b">
        <f t="shared" si="2"/>
        <v>0</v>
      </c>
      <c r="I16" s="308">
        <f t="shared" si="3"/>
        <v>1</v>
      </c>
    </row>
    <row r="17" spans="1:9">
      <c r="A17" s="36">
        <v>6</v>
      </c>
      <c r="B17" s="144"/>
      <c r="C17" s="7"/>
      <c r="D17" s="7"/>
      <c r="E17" s="189"/>
      <c r="F17" s="15" t="str">
        <f t="shared" si="0"/>
        <v/>
      </c>
      <c r="G17" s="51" t="str">
        <f t="shared" si="1"/>
        <v/>
      </c>
      <c r="H17" s="307" t="b">
        <f t="shared" si="2"/>
        <v>0</v>
      </c>
      <c r="I17" s="308">
        <f t="shared" si="3"/>
        <v>1</v>
      </c>
    </row>
    <row r="18" spans="1:9">
      <c r="A18" s="36">
        <v>7</v>
      </c>
      <c r="B18" s="144"/>
      <c r="C18" s="7"/>
      <c r="D18" s="7"/>
      <c r="E18" s="189"/>
      <c r="F18" s="15" t="str">
        <f t="shared" si="0"/>
        <v/>
      </c>
      <c r="G18" s="51" t="str">
        <f t="shared" si="1"/>
        <v/>
      </c>
      <c r="H18" s="307" t="b">
        <f t="shared" si="2"/>
        <v>0</v>
      </c>
      <c r="I18" s="308">
        <f t="shared" si="3"/>
        <v>1</v>
      </c>
    </row>
    <row r="19" spans="1:9">
      <c r="A19" s="36">
        <v>8</v>
      </c>
      <c r="B19" s="144"/>
      <c r="C19" s="7"/>
      <c r="D19" s="7"/>
      <c r="E19" s="189"/>
      <c r="F19" s="15" t="str">
        <f t="shared" si="0"/>
        <v/>
      </c>
      <c r="G19" s="51" t="str">
        <f t="shared" si="1"/>
        <v/>
      </c>
      <c r="H19" s="307" t="b">
        <f t="shared" si="2"/>
        <v>0</v>
      </c>
      <c r="I19" s="308">
        <f t="shared" si="3"/>
        <v>1</v>
      </c>
    </row>
    <row r="20" spans="1:9">
      <c r="A20" s="36">
        <v>9</v>
      </c>
      <c r="B20" s="144"/>
      <c r="C20" s="7"/>
      <c r="D20" s="7"/>
      <c r="E20" s="189"/>
      <c r="F20" s="15" t="str">
        <f t="shared" si="0"/>
        <v/>
      </c>
      <c r="G20" s="51" t="str">
        <f t="shared" si="1"/>
        <v/>
      </c>
      <c r="H20" s="307" t="b">
        <f t="shared" si="2"/>
        <v>0</v>
      </c>
      <c r="I20" s="308">
        <f t="shared" si="3"/>
        <v>1</v>
      </c>
    </row>
    <row r="21" spans="1:9">
      <c r="A21" s="36">
        <v>10</v>
      </c>
      <c r="B21" s="144"/>
      <c r="C21" s="7"/>
      <c r="D21" s="7"/>
      <c r="E21" s="189"/>
      <c r="F21" s="15" t="str">
        <f t="shared" si="0"/>
        <v/>
      </c>
      <c r="G21" s="51" t="str">
        <f t="shared" si="1"/>
        <v/>
      </c>
      <c r="H21" s="307" t="b">
        <f t="shared" si="2"/>
        <v>0</v>
      </c>
      <c r="I21" s="308">
        <f t="shared" si="3"/>
        <v>1</v>
      </c>
    </row>
    <row r="22" spans="1:9">
      <c r="A22" s="36">
        <v>11</v>
      </c>
      <c r="B22" s="144"/>
      <c r="C22" s="7"/>
      <c r="D22" s="7"/>
      <c r="E22" s="189"/>
      <c r="F22" s="15" t="str">
        <f t="shared" si="0"/>
        <v/>
      </c>
      <c r="G22" s="51" t="str">
        <f t="shared" si="1"/>
        <v/>
      </c>
      <c r="H22" s="307" t="b">
        <f t="shared" si="2"/>
        <v>0</v>
      </c>
      <c r="I22" s="308">
        <f t="shared" si="3"/>
        <v>1</v>
      </c>
    </row>
    <row r="23" spans="1:9">
      <c r="A23" s="36">
        <v>12</v>
      </c>
      <c r="B23" s="144"/>
      <c r="C23" s="7"/>
      <c r="D23" s="7"/>
      <c r="E23" s="189"/>
      <c r="F23" s="15" t="str">
        <f t="shared" si="0"/>
        <v/>
      </c>
      <c r="G23" s="51" t="str">
        <f t="shared" si="1"/>
        <v/>
      </c>
      <c r="H23" s="307" t="b">
        <f t="shared" si="2"/>
        <v>0</v>
      </c>
      <c r="I23" s="308">
        <f t="shared" si="3"/>
        <v>1</v>
      </c>
    </row>
    <row r="24" spans="1:9">
      <c r="A24" s="36">
        <v>13</v>
      </c>
      <c r="B24" s="144"/>
      <c r="C24" s="7"/>
      <c r="D24" s="7"/>
      <c r="E24" s="189"/>
      <c r="F24" s="15" t="str">
        <f t="shared" si="0"/>
        <v/>
      </c>
      <c r="G24" s="51" t="str">
        <f t="shared" si="1"/>
        <v/>
      </c>
      <c r="H24" s="307" t="b">
        <f t="shared" si="2"/>
        <v>0</v>
      </c>
      <c r="I24" s="308">
        <f t="shared" si="3"/>
        <v>1</v>
      </c>
    </row>
    <row r="25" spans="1:9">
      <c r="A25" s="36">
        <v>14</v>
      </c>
      <c r="B25" s="144"/>
      <c r="C25" s="7"/>
      <c r="D25" s="7"/>
      <c r="E25" s="189"/>
      <c r="F25" s="15" t="str">
        <f t="shared" si="0"/>
        <v/>
      </c>
      <c r="G25" s="51" t="str">
        <f t="shared" si="1"/>
        <v/>
      </c>
      <c r="H25" s="307" t="b">
        <f t="shared" si="2"/>
        <v>0</v>
      </c>
      <c r="I25" s="308">
        <f t="shared" si="3"/>
        <v>1</v>
      </c>
    </row>
    <row r="26" spans="1:9">
      <c r="A26" s="36">
        <v>15</v>
      </c>
      <c r="B26" s="144"/>
      <c r="C26" s="7"/>
      <c r="D26" s="7"/>
      <c r="E26" s="189"/>
      <c r="F26" s="15" t="str">
        <f t="shared" si="0"/>
        <v/>
      </c>
      <c r="G26" s="51" t="str">
        <f t="shared" si="1"/>
        <v/>
      </c>
      <c r="H26" s="307" t="b">
        <f t="shared" si="2"/>
        <v>0</v>
      </c>
      <c r="I26" s="308">
        <f t="shared" si="3"/>
        <v>1</v>
      </c>
    </row>
    <row r="27" spans="1:9">
      <c r="A27" s="36">
        <v>16</v>
      </c>
      <c r="B27" s="144"/>
      <c r="C27" s="7"/>
      <c r="D27" s="7"/>
      <c r="E27" s="189"/>
      <c r="F27" s="15" t="str">
        <f t="shared" si="0"/>
        <v/>
      </c>
      <c r="G27" s="51" t="str">
        <f t="shared" si="1"/>
        <v/>
      </c>
      <c r="H27" s="307" t="b">
        <f t="shared" si="2"/>
        <v>0</v>
      </c>
      <c r="I27" s="308">
        <f t="shared" si="3"/>
        <v>1</v>
      </c>
    </row>
    <row r="28" spans="1:9">
      <c r="A28" s="36">
        <v>17</v>
      </c>
      <c r="B28" s="144"/>
      <c r="C28" s="7"/>
      <c r="D28" s="7"/>
      <c r="E28" s="189"/>
      <c r="F28" s="15" t="str">
        <f t="shared" si="0"/>
        <v/>
      </c>
      <c r="G28" s="51" t="str">
        <f t="shared" si="1"/>
        <v/>
      </c>
      <c r="H28" s="307" t="b">
        <f t="shared" si="2"/>
        <v>0</v>
      </c>
      <c r="I28" s="308">
        <f t="shared" si="3"/>
        <v>1</v>
      </c>
    </row>
    <row r="29" spans="1:9">
      <c r="A29" s="36">
        <v>18</v>
      </c>
      <c r="B29" s="144"/>
      <c r="C29" s="7"/>
      <c r="D29" s="7"/>
      <c r="E29" s="189"/>
      <c r="F29" s="15" t="str">
        <f t="shared" si="0"/>
        <v/>
      </c>
      <c r="G29" s="51" t="str">
        <f t="shared" si="1"/>
        <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ka+pxKU3Na09OCU4crRt1u/HfULWABV842lg0MUfj7vacZtpEijT6aaTVBRUDeTxQWoHrKhciasKUmY6SHkkDw==" saltValue="SYvHVdWO3XXn+ngagYbOA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8" t="s">
        <v>858</v>
      </c>
      <c r="B4" s="448"/>
      <c r="C4" s="448"/>
      <c r="D4" s="448"/>
      <c r="E4" s="448"/>
      <c r="F4" s="448"/>
    </row>
    <row r="5" spans="1:7">
      <c r="A5" s="517" t="s">
        <v>1145</v>
      </c>
      <c r="B5" s="517"/>
      <c r="C5" s="517"/>
      <c r="D5" s="517"/>
      <c r="E5" s="196"/>
    </row>
    <row r="6" spans="1:7" ht="13.5" customHeight="1">
      <c r="C6" s="57"/>
      <c r="D6" s="305" t="str">
        <f>CONCATENATE(functie," ",nume_candidat)</f>
        <v>Asistent Popescu Ion</v>
      </c>
    </row>
    <row r="7" spans="1:7" ht="18.75" customHeight="1">
      <c r="A7" s="446" t="s">
        <v>338</v>
      </c>
      <c r="B7" s="446" t="s">
        <v>1094</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150</v>
      </c>
      <c r="E11" s="4">
        <f>SUMIF(E12:E1110,"&gt;0")</f>
        <v>3</v>
      </c>
      <c r="F11" s="261"/>
    </row>
    <row r="12" spans="1:7">
      <c r="A12" s="36">
        <v>1</v>
      </c>
      <c r="B12" s="7" t="s">
        <v>1066</v>
      </c>
      <c r="C12" s="189">
        <v>2021</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c r="A13" s="36">
        <v>2</v>
      </c>
      <c r="B13" s="7" t="s">
        <v>1066</v>
      </c>
      <c r="C13" s="189">
        <v>2021</v>
      </c>
      <c r="D13" s="15">
        <f t="shared" si="0"/>
        <v>50</v>
      </c>
      <c r="E13" s="51">
        <f t="shared" si="1"/>
        <v>1</v>
      </c>
      <c r="F13" s="307" t="b">
        <f t="shared" si="2"/>
        <v>0</v>
      </c>
      <c r="G13" s="308">
        <f t="shared" si="3"/>
        <v>1</v>
      </c>
    </row>
    <row r="14" spans="1:7">
      <c r="A14" s="36">
        <v>3</v>
      </c>
      <c r="B14" s="7" t="s">
        <v>1066</v>
      </c>
      <c r="C14" s="189">
        <v>2021</v>
      </c>
      <c r="D14" s="15">
        <f t="shared" si="0"/>
        <v>50</v>
      </c>
      <c r="E14" s="51">
        <f t="shared" si="1"/>
        <v>1</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bRd2/KTu21Dky0iQI3JFIdl1Hn9jkkupYMQtBPpC4Vgs1PE5GWgyHzRww0syYp2t4v6PtDI7a/Bh6Ao4aVCEuw==" saltValue="44ZEl3XEwjyp+chseO2qTg=="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heetViews>
  <sheetFormatPr defaultColWidth="9.109375" defaultRowHeight="15.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8" t="s">
        <v>858</v>
      </c>
      <c r="B4" s="448"/>
      <c r="C4" s="448"/>
      <c r="D4" s="448"/>
      <c r="E4" s="448"/>
      <c r="F4" s="448"/>
      <c r="G4" s="448"/>
    </row>
    <row r="5" spans="1:8">
      <c r="A5" s="448" t="s">
        <v>878</v>
      </c>
      <c r="B5" s="448"/>
      <c r="C5" s="448"/>
      <c r="D5" s="448"/>
      <c r="E5" s="448"/>
      <c r="F5" s="196"/>
    </row>
    <row r="6" spans="1:8" ht="13.5" customHeight="1">
      <c r="D6" s="57"/>
      <c r="E6" s="305" t="str">
        <f>CONCATENATE(functie," ",nume_candidat)</f>
        <v>Asistent Popescu Ion</v>
      </c>
    </row>
    <row r="7" spans="1:8" ht="18.75" customHeight="1">
      <c r="A7" s="446" t="s">
        <v>338</v>
      </c>
      <c r="B7" s="446" t="s">
        <v>1095</v>
      </c>
      <c r="C7" s="446" t="s">
        <v>460</v>
      </c>
      <c r="D7" s="456" t="s">
        <v>2</v>
      </c>
      <c r="E7" s="446" t="s">
        <v>544</v>
      </c>
      <c r="F7" s="446" t="s">
        <v>4</v>
      </c>
      <c r="G7" s="467" t="s">
        <v>541</v>
      </c>
      <c r="H7" s="453" t="s">
        <v>551</v>
      </c>
    </row>
    <row r="8" spans="1:8" ht="18.75" customHeight="1">
      <c r="A8" s="463"/>
      <c r="B8" s="463"/>
      <c r="C8" s="463"/>
      <c r="D8" s="457"/>
      <c r="E8" s="463"/>
      <c r="F8" s="463"/>
      <c r="G8" s="468"/>
      <c r="H8" s="453"/>
    </row>
    <row r="9" spans="1:8" ht="18.75" customHeight="1">
      <c r="A9" s="463"/>
      <c r="B9" s="463"/>
      <c r="C9" s="463"/>
      <c r="D9" s="457"/>
      <c r="E9" s="447"/>
      <c r="F9" s="447"/>
      <c r="G9" s="468"/>
      <c r="H9" s="453"/>
    </row>
    <row r="10" spans="1:8" ht="18.75" customHeight="1">
      <c r="A10" s="447"/>
      <c r="B10" s="447"/>
      <c r="C10" s="447"/>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15</v>
      </c>
      <c r="F11" s="4">
        <f>SUMIF(F12:F1110,"&gt;0")</f>
        <v>3</v>
      </c>
      <c r="G11" s="261"/>
    </row>
    <row r="12" spans="1:8">
      <c r="A12" s="36">
        <v>1</v>
      </c>
      <c r="B12" s="7" t="s">
        <v>877</v>
      </c>
      <c r="C12" s="7" t="s">
        <v>879</v>
      </c>
      <c r="D12" s="189">
        <v>2021</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c r="A13" s="36">
        <v>2</v>
      </c>
      <c r="B13" s="7" t="s">
        <v>877</v>
      </c>
      <c r="C13" s="7" t="s">
        <v>880</v>
      </c>
      <c r="D13" s="189">
        <v>2021</v>
      </c>
      <c r="E13" s="15">
        <f t="shared" si="0"/>
        <v>5</v>
      </c>
      <c r="F13" s="51">
        <f t="shared" si="1"/>
        <v>1</v>
      </c>
      <c r="G13" s="307" t="b">
        <f t="shared" si="2"/>
        <v>0</v>
      </c>
      <c r="H13" s="308">
        <f t="shared" ref="H13:H76" si="4">LEN(B13)-LEN(SUBSTITUTE(B13,",",""))+1</f>
        <v>1</v>
      </c>
    </row>
    <row r="14" spans="1:8">
      <c r="A14" s="36">
        <v>3</v>
      </c>
      <c r="B14" s="7" t="s">
        <v>877</v>
      </c>
      <c r="C14" s="7" t="s">
        <v>879</v>
      </c>
      <c r="D14" s="189">
        <v>2021</v>
      </c>
      <c r="E14" s="15">
        <f t="shared" si="0"/>
        <v>5</v>
      </c>
      <c r="F14" s="51">
        <f t="shared" si="1"/>
        <v>1</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9kE7fPbU47fIxhHlg5GUg3J8SrRFlknEvELdqgy5kPZsbKVkcxwhMMzaLCZdmabkCKVudhDLKmwywlP8YPrRWw==" saltValue="nXPocohLc95o3wn5zlNz/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J261"/>
  <sheetViews>
    <sheetView zoomScaleNormal="100" workbookViewId="0"/>
  </sheetViews>
  <sheetFormatPr defaultColWidth="9.109375" defaultRowHeight="15.6"/>
  <cols>
    <col min="1" max="1" width="5.6640625" style="53" customWidth="1"/>
    <col min="2" max="2" width="45.5546875" style="57" customWidth="1"/>
    <col min="3" max="3" width="7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hidden="1" customWidth="1"/>
    <col min="11" max="19" width="9.109375" style="57" customWidth="1"/>
    <col min="20" max="16384" width="9.10937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Electronică și Telecomunicații</v>
      </c>
      <c r="D2" s="54"/>
      <c r="E2" s="56"/>
      <c r="F2" s="46"/>
      <c r="G2" s="55"/>
      <c r="J2"/>
    </row>
    <row r="3" spans="1:10" s="53" customFormat="1">
      <c r="A3" s="304" t="str">
        <f>IF(ISBLANK(departament),"","Departamentul " &amp; departament)</f>
        <v>Departamentul Electronică Aplicată</v>
      </c>
      <c r="D3" s="54"/>
      <c r="E3" s="56"/>
      <c r="F3" s="46"/>
      <c r="G3" s="55"/>
      <c r="J3"/>
    </row>
    <row r="4" spans="1:10">
      <c r="A4" s="448" t="s">
        <v>858</v>
      </c>
      <c r="B4" s="448"/>
      <c r="C4" s="448"/>
      <c r="D4" s="448"/>
      <c r="E4" s="448"/>
      <c r="F4" s="448"/>
      <c r="G4" s="448"/>
      <c r="H4" s="448"/>
    </row>
    <row r="5" spans="1:10">
      <c r="A5" s="448" t="s">
        <v>886</v>
      </c>
      <c r="B5" s="448"/>
      <c r="C5" s="448"/>
      <c r="D5" s="448"/>
      <c r="E5" s="448"/>
      <c r="F5" s="301"/>
      <c r="G5" s="196"/>
    </row>
    <row r="6" spans="1:10" ht="13.5" customHeight="1">
      <c r="D6" s="57"/>
      <c r="E6" s="305"/>
      <c r="F6" s="305" t="str">
        <f>CONCATENATE(functie," ",nume_candidat)</f>
        <v>Asistent Popescu Ion</v>
      </c>
    </row>
    <row r="7" spans="1:10" ht="18.75" customHeight="1">
      <c r="A7" s="446" t="s">
        <v>338</v>
      </c>
      <c r="B7" s="446" t="s">
        <v>890</v>
      </c>
      <c r="C7" s="446" t="s">
        <v>1096</v>
      </c>
      <c r="D7" s="456" t="s">
        <v>2</v>
      </c>
      <c r="E7" s="446" t="s">
        <v>544</v>
      </c>
      <c r="F7" s="456" t="s">
        <v>1166</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306" t="str">
        <f>CONCATENATE("ultimii ",durata_evaluare," ani")</f>
        <v>ultimii 5 ani</v>
      </c>
      <c r="F10" s="458"/>
      <c r="G10" s="306" t="str">
        <f>CONCATENATE("ultimii                                  ",durata_evaluare," ani")</f>
        <v>ultimii                                  5 ani</v>
      </c>
      <c r="H10" s="469"/>
      <c r="I10" s="453"/>
    </row>
    <row r="11" spans="1:10">
      <c r="A11" s="79"/>
      <c r="B11" s="58"/>
      <c r="C11" s="58"/>
      <c r="D11" s="29"/>
      <c r="E11" s="130">
        <f>SUMIF(E12:E1012,"&gt;0")</f>
        <v>25</v>
      </c>
      <c r="F11" s="360"/>
      <c r="G11" s="4">
        <f>SUMIF(G12:G1110,"&gt;0")</f>
        <v>3</v>
      </c>
      <c r="H11" s="261"/>
    </row>
    <row r="12" spans="1:10">
      <c r="A12" s="36">
        <v>1</v>
      </c>
      <c r="B12" s="7" t="s">
        <v>889</v>
      </c>
      <c r="C12" s="355" t="s">
        <v>884</v>
      </c>
      <c r="D12" s="189">
        <v>2021</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c r="A13" s="36">
        <v>2</v>
      </c>
      <c r="B13" s="7" t="s">
        <v>888</v>
      </c>
      <c r="C13" s="355" t="s">
        <v>884</v>
      </c>
      <c r="D13" s="189">
        <v>2021</v>
      </c>
      <c r="E13" s="15">
        <f t="shared" si="0"/>
        <v>10</v>
      </c>
      <c r="F13" s="36"/>
      <c r="G13" s="51">
        <f t="shared" si="1"/>
        <v>1</v>
      </c>
      <c r="H13" s="307" t="b">
        <f t="shared" si="2"/>
        <v>0</v>
      </c>
      <c r="I13" s="308">
        <f t="shared" ref="I13:I76" si="4">LEN(B13)-LEN(SUBSTITUTE(B13,",",""))+1</f>
        <v>1</v>
      </c>
    </row>
    <row r="14" spans="1:10">
      <c r="A14" s="36">
        <v>3</v>
      </c>
      <c r="B14" s="7" t="s">
        <v>887</v>
      </c>
      <c r="C14" s="355" t="s">
        <v>885</v>
      </c>
      <c r="D14" s="189">
        <v>2021</v>
      </c>
      <c r="E14" s="15">
        <f t="shared" si="0"/>
        <v>5</v>
      </c>
      <c r="F14" s="36"/>
      <c r="G14" s="51">
        <f t="shared" si="1"/>
        <v>1</v>
      </c>
      <c r="H14" s="307" t="b">
        <f t="shared" si="2"/>
        <v>0</v>
      </c>
      <c r="I14" s="308">
        <f t="shared" si="4"/>
        <v>1</v>
      </c>
    </row>
    <row r="15" spans="1:10">
      <c r="A15" s="36">
        <v>4</v>
      </c>
      <c r="B15" s="6"/>
      <c r="C15" s="6"/>
      <c r="D15" s="188"/>
      <c r="E15" s="15" t="str">
        <f t="shared" si="0"/>
        <v/>
      </c>
      <c r="F15" s="36"/>
      <c r="G15" s="51" t="str">
        <f t="shared" si="1"/>
        <v/>
      </c>
      <c r="H15" s="307" t="b">
        <f t="shared" si="2"/>
        <v>0</v>
      </c>
      <c r="I15" s="308">
        <f t="shared" si="4"/>
        <v>1</v>
      </c>
    </row>
    <row r="16" spans="1:10">
      <c r="A16" s="36">
        <v>5</v>
      </c>
      <c r="B16" s="6"/>
      <c r="C16" s="6"/>
      <c r="D16" s="188"/>
      <c r="E16" s="15" t="str">
        <f t="shared" si="0"/>
        <v/>
      </c>
      <c r="F16" s="36"/>
      <c r="G16" s="51" t="str">
        <f t="shared" si="1"/>
        <v/>
      </c>
      <c r="H16" s="307" t="b">
        <f t="shared" si="2"/>
        <v>0</v>
      </c>
      <c r="I16" s="308">
        <f t="shared" si="4"/>
        <v>1</v>
      </c>
    </row>
    <row r="17" spans="1:9">
      <c r="A17" s="36">
        <v>6</v>
      </c>
      <c r="B17" s="6"/>
      <c r="C17" s="6"/>
      <c r="D17" s="188"/>
      <c r="E17" s="15" t="str">
        <f t="shared" si="0"/>
        <v/>
      </c>
      <c r="F17" s="36"/>
      <c r="G17" s="51" t="str">
        <f t="shared" si="1"/>
        <v/>
      </c>
      <c r="H17" s="307" t="b">
        <f t="shared" si="2"/>
        <v>0</v>
      </c>
      <c r="I17" s="308">
        <f t="shared" si="4"/>
        <v>1</v>
      </c>
    </row>
    <row r="18" spans="1:9">
      <c r="A18" s="36">
        <v>7</v>
      </c>
      <c r="B18" s="6"/>
      <c r="C18" s="6"/>
      <c r="D18" s="188"/>
      <c r="E18" s="15" t="str">
        <f t="shared" si="0"/>
        <v/>
      </c>
      <c r="F18" s="36"/>
      <c r="G18" s="51" t="str">
        <f t="shared" si="1"/>
        <v/>
      </c>
      <c r="H18" s="307" t="b">
        <f t="shared" si="2"/>
        <v>0</v>
      </c>
      <c r="I18" s="308">
        <f t="shared" si="4"/>
        <v>1</v>
      </c>
    </row>
    <row r="19" spans="1:9">
      <c r="A19" s="36">
        <v>8</v>
      </c>
      <c r="B19" s="6"/>
      <c r="C19" s="6"/>
      <c r="D19" s="188"/>
      <c r="E19" s="15" t="str">
        <f t="shared" si="0"/>
        <v/>
      </c>
      <c r="F19" s="36"/>
      <c r="G19" s="51" t="str">
        <f t="shared" si="1"/>
        <v/>
      </c>
      <c r="H19" s="307" t="b">
        <f t="shared" si="2"/>
        <v>0</v>
      </c>
      <c r="I19" s="308">
        <f t="shared" si="4"/>
        <v>1</v>
      </c>
    </row>
    <row r="20" spans="1:9">
      <c r="A20" s="36">
        <v>9</v>
      </c>
      <c r="B20" s="6"/>
      <c r="C20" s="6"/>
      <c r="D20" s="188"/>
      <c r="E20" s="15" t="str">
        <f t="shared" si="0"/>
        <v/>
      </c>
      <c r="F20" s="36"/>
      <c r="G20" s="51" t="str">
        <f t="shared" si="1"/>
        <v/>
      </c>
      <c r="H20" s="307" t="b">
        <f t="shared" si="2"/>
        <v>0</v>
      </c>
      <c r="I20" s="308">
        <f t="shared" si="4"/>
        <v>1</v>
      </c>
    </row>
    <row r="21" spans="1:9">
      <c r="A21" s="36">
        <v>10</v>
      </c>
      <c r="B21" s="6"/>
      <c r="C21" s="6"/>
      <c r="D21" s="188"/>
      <c r="E21" s="15" t="str">
        <f t="shared" si="0"/>
        <v/>
      </c>
      <c r="F21" s="36"/>
      <c r="G21" s="51" t="str">
        <f t="shared" si="1"/>
        <v/>
      </c>
      <c r="H21" s="307" t="b">
        <f t="shared" si="2"/>
        <v>0</v>
      </c>
      <c r="I21" s="308">
        <f t="shared" si="4"/>
        <v>1</v>
      </c>
    </row>
    <row r="22" spans="1:9">
      <c r="A22" s="36">
        <v>11</v>
      </c>
      <c r="B22" s="6"/>
      <c r="C22" s="6"/>
      <c r="D22" s="188"/>
      <c r="E22" s="15" t="str">
        <f t="shared" si="0"/>
        <v/>
      </c>
      <c r="F22" s="36"/>
      <c r="G22" s="51" t="str">
        <f t="shared" si="1"/>
        <v/>
      </c>
      <c r="H22" s="307" t="b">
        <f t="shared" si="2"/>
        <v>0</v>
      </c>
      <c r="I22" s="308">
        <f t="shared" si="4"/>
        <v>1</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JBSOF1yN5pBkkfQz6UGSVLRkK5wl03JpbJk7CaNdXCwVyxd/JKad0iC5MHnw9p7LZWrJNeK77gwMI+SqZVQPYQ==" saltValue="z18J7hU7q19RGxuE8Ifn9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heetViews>
  <sheetFormatPr defaultColWidth="9.109375" defaultRowHeight="15.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3" width="17.6640625" style="57" hidden="1" customWidth="1"/>
    <col min="14" max="19" width="9.109375" style="57" customWidth="1"/>
    <col min="20" max="16384" width="9.10937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Electronică și Telecomunicații</v>
      </c>
      <c r="E2" s="54"/>
      <c r="F2" s="56"/>
      <c r="G2" s="55"/>
      <c r="J2" s="56"/>
      <c r="K2" s="56"/>
      <c r="L2" s="56"/>
      <c r="M2" s="56"/>
    </row>
    <row r="3" spans="1:13" s="53" customFormat="1">
      <c r="A3" s="304" t="str">
        <f>IF(ISBLANK(departament),"","Departamentul " &amp; departament)</f>
        <v>Departamentul Electronică Aplicată</v>
      </c>
      <c r="E3" s="54"/>
      <c r="F3" s="56"/>
      <c r="G3" s="55"/>
      <c r="J3" s="56"/>
      <c r="K3" s="56"/>
      <c r="L3" s="56"/>
      <c r="M3" s="56"/>
    </row>
    <row r="4" spans="1:13">
      <c r="A4" s="448" t="s">
        <v>858</v>
      </c>
      <c r="B4" s="448"/>
      <c r="C4" s="448"/>
      <c r="D4" s="448"/>
      <c r="E4" s="448"/>
      <c r="F4" s="448"/>
      <c r="G4" s="448"/>
      <c r="H4" s="448"/>
    </row>
    <row r="5" spans="1:13">
      <c r="A5" s="448" t="s">
        <v>891</v>
      </c>
      <c r="B5" s="448"/>
      <c r="C5" s="448"/>
      <c r="D5" s="448"/>
      <c r="E5" s="448"/>
      <c r="F5" s="448"/>
      <c r="G5" s="196"/>
    </row>
    <row r="6" spans="1:13"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c r="A7" s="446" t="s">
        <v>338</v>
      </c>
      <c r="B7" s="446" t="s">
        <v>844</v>
      </c>
      <c r="C7" s="446" t="s">
        <v>892</v>
      </c>
      <c r="D7" s="446" t="s">
        <v>898</v>
      </c>
      <c r="E7" s="456" t="s">
        <v>2</v>
      </c>
      <c r="F7" s="446" t="s">
        <v>544</v>
      </c>
      <c r="G7" s="446" t="s">
        <v>4</v>
      </c>
      <c r="H7" s="467" t="s">
        <v>541</v>
      </c>
      <c r="I7" s="453" t="s">
        <v>551</v>
      </c>
      <c r="J7" s="446" t="s">
        <v>894</v>
      </c>
      <c r="K7" s="446" t="s">
        <v>895</v>
      </c>
      <c r="L7" s="446" t="s">
        <v>896</v>
      </c>
      <c r="M7" s="446" t="s">
        <v>897</v>
      </c>
    </row>
    <row r="8" spans="1:13" ht="18.75" customHeight="1">
      <c r="A8" s="463"/>
      <c r="B8" s="463"/>
      <c r="C8" s="463"/>
      <c r="D8" s="463"/>
      <c r="E8" s="457"/>
      <c r="F8" s="463"/>
      <c r="G8" s="463"/>
      <c r="H8" s="468"/>
      <c r="I8" s="453"/>
      <c r="J8" s="463"/>
      <c r="K8" s="463"/>
      <c r="L8" s="463"/>
      <c r="M8" s="463"/>
    </row>
    <row r="9" spans="1:13" ht="18.75" customHeight="1">
      <c r="A9" s="463"/>
      <c r="B9" s="463"/>
      <c r="C9" s="463"/>
      <c r="D9" s="463"/>
      <c r="E9" s="457"/>
      <c r="F9" s="447"/>
      <c r="G9" s="447"/>
      <c r="H9" s="468"/>
      <c r="I9" s="453"/>
      <c r="J9" s="447"/>
      <c r="K9" s="447"/>
      <c r="L9" s="447"/>
      <c r="M9" s="447"/>
    </row>
    <row r="10" spans="1:13" ht="18.75" customHeight="1">
      <c r="A10" s="447"/>
      <c r="B10" s="447"/>
      <c r="C10" s="447"/>
      <c r="D10" s="447"/>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c r="A12" s="36">
        <v>1</v>
      </c>
      <c r="B12" s="7" t="s">
        <v>844</v>
      </c>
      <c r="C12" s="7" t="s">
        <v>864</v>
      </c>
      <c r="D12" s="7" t="s">
        <v>894</v>
      </c>
      <c r="E12" s="189">
        <v>2021</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c r="A13" s="36">
        <v>2</v>
      </c>
      <c r="B13" s="7" t="s">
        <v>844</v>
      </c>
      <c r="C13" s="7" t="s">
        <v>864</v>
      </c>
      <c r="D13" s="7" t="s">
        <v>896</v>
      </c>
      <c r="E13" s="189">
        <v>2021</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c r="A14" s="36">
        <v>3</v>
      </c>
      <c r="B14" s="7" t="s">
        <v>844</v>
      </c>
      <c r="C14" s="7" t="s">
        <v>864</v>
      </c>
      <c r="D14" s="7" t="s">
        <v>895</v>
      </c>
      <c r="E14" s="189">
        <v>2021</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c r="A15" s="36">
        <v>4</v>
      </c>
      <c r="B15" s="7" t="s">
        <v>844</v>
      </c>
      <c r="C15" s="7" t="s">
        <v>864</v>
      </c>
      <c r="D15" s="7" t="s">
        <v>897</v>
      </c>
      <c r="E15" s="189">
        <v>2022</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szQg+MxpbvM/w/RM6wkMUOchJA1TWm0EazfLFbOIpIixYf4NNnhCpSmoSV1+sQwZFTNQFeCyF1nd9oBHkbCeKw==" saltValue="pZr+teVj4f+vezoaPkVIm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heetViews>
  <sheetFormatPr defaultColWidth="9.109375" defaultRowHeight="15.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09375" style="57" customWidth="1"/>
    <col min="16" max="16384" width="9.10937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Electronică și Telecomunicații</v>
      </c>
      <c r="D2" s="54"/>
      <c r="E2" s="56"/>
      <c r="F2" s="56"/>
      <c r="G2" s="56"/>
    </row>
    <row r="3" spans="1:7" s="53" customFormat="1">
      <c r="A3" s="304" t="str">
        <f>IF(ISBLANK(departament),"","Departamentul " &amp; departament)</f>
        <v>Departamentul Electronică Aplicată</v>
      </c>
      <c r="D3" s="54"/>
      <c r="E3" s="56"/>
      <c r="F3" s="56"/>
      <c r="G3" s="56"/>
    </row>
    <row r="4" spans="1:7">
      <c r="A4" s="448" t="s">
        <v>858</v>
      </c>
      <c r="B4" s="448"/>
      <c r="C4" s="448"/>
      <c r="D4" s="448"/>
      <c r="E4" s="448"/>
    </row>
    <row r="5" spans="1:7">
      <c r="A5" s="448" t="s">
        <v>899</v>
      </c>
      <c r="B5" s="448"/>
      <c r="C5" s="448"/>
      <c r="D5" s="448"/>
      <c r="E5" s="448"/>
    </row>
    <row r="6" spans="1:7" ht="13.5" customHeight="1">
      <c r="D6" s="57"/>
      <c r="E6" s="305" t="str">
        <f>CONCATENATE(functie," ",nume_candidat)</f>
        <v>Asistent Popescu Ion</v>
      </c>
      <c r="F6" s="305" t="str">
        <f>CONCATENATE(functie," ",nume_candidat)</f>
        <v>Asistent Popescu Ion</v>
      </c>
      <c r="G6" s="305" t="str">
        <f>CONCATENATE(functie," ",nume_candidat)</f>
        <v>Asistent Popescu Ion</v>
      </c>
    </row>
    <row r="7" spans="1:7" ht="18.75" customHeight="1">
      <c r="A7" s="446" t="s">
        <v>338</v>
      </c>
      <c r="B7" s="446" t="s">
        <v>900</v>
      </c>
      <c r="C7" s="446" t="s">
        <v>1097</v>
      </c>
      <c r="D7" s="456" t="s">
        <v>2</v>
      </c>
      <c r="E7" s="446" t="s">
        <v>544</v>
      </c>
      <c r="F7" s="446" t="s">
        <v>894</v>
      </c>
      <c r="G7" s="446" t="s">
        <v>902</v>
      </c>
    </row>
    <row r="8" spans="1:7" ht="18.75" customHeight="1">
      <c r="A8" s="463"/>
      <c r="B8" s="463"/>
      <c r="C8" s="463"/>
      <c r="D8" s="457"/>
      <c r="E8" s="463"/>
      <c r="F8" s="463"/>
      <c r="G8" s="463"/>
    </row>
    <row r="9" spans="1:7" ht="18.75" customHeight="1">
      <c r="A9" s="463"/>
      <c r="B9" s="463"/>
      <c r="C9" s="463"/>
      <c r="D9" s="457"/>
      <c r="E9" s="447"/>
      <c r="F9" s="447"/>
      <c r="G9" s="447"/>
    </row>
    <row r="10" spans="1:7" ht="18.75" customHeight="1">
      <c r="A10" s="447"/>
      <c r="B10" s="447"/>
      <c r="C10" s="447"/>
      <c r="D10" s="458"/>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300</v>
      </c>
      <c r="F11" s="130">
        <f>SUMIF(F12:F1110,"&gt;0")</f>
        <v>200</v>
      </c>
      <c r="G11" s="130">
        <f>SUMIF(G12:G1110,"&gt;0")</f>
        <v>100</v>
      </c>
    </row>
    <row r="12" spans="1:7">
      <c r="A12" s="36">
        <v>1</v>
      </c>
      <c r="B12" s="7" t="s">
        <v>894</v>
      </c>
      <c r="C12" s="7" t="s">
        <v>894</v>
      </c>
      <c r="D12" s="189">
        <v>2021</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c r="A13" s="36">
        <v>2</v>
      </c>
      <c r="B13" s="7" t="s">
        <v>903</v>
      </c>
      <c r="C13" s="7" t="s">
        <v>902</v>
      </c>
      <c r="D13" s="189">
        <v>2021</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c r="A14" s="36">
        <v>3</v>
      </c>
      <c r="B14" s="7" t="s">
        <v>903</v>
      </c>
      <c r="C14" s="7" t="s">
        <v>902</v>
      </c>
      <c r="D14" s="189">
        <v>2021</v>
      </c>
      <c r="E14" s="15">
        <f t="shared" si="3"/>
        <v>50</v>
      </c>
      <c r="F14" s="15">
        <f t="shared" si="4"/>
        <v>0</v>
      </c>
      <c r="G14" s="15">
        <f t="shared" si="5"/>
        <v>50</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uOBxLIjCOUXWWnepNbzY3loN/0siahFJRu84gA4psvzK48ktijFnoI+XqFylv3jnrIPiGTMiVscZdrA0U6rx7g==" saltValue="DAm3HnTtgbQEX6ojqJCOIQ=="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O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47.554687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5" width="17.6640625" style="57" hidden="1" customWidth="1"/>
    <col min="16" max="20" width="9.109375" style="57" customWidth="1"/>
    <col min="21" max="16384" width="9.10937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c r="A3" s="304" t="str">
        <f>IF(ISBLANK(departament),"","Departamentul " &amp; departament)</f>
        <v>Departamentul Electronică Aplicată</v>
      </c>
      <c r="E3" s="54"/>
      <c r="F3" s="56"/>
      <c r="G3" s="55"/>
      <c r="J3" s="56"/>
      <c r="K3" s="56"/>
      <c r="L3" s="56"/>
      <c r="M3" s="56"/>
      <c r="N3" s="56"/>
      <c r="O3" s="56"/>
    </row>
    <row r="4" spans="1:15">
      <c r="A4" s="448" t="s">
        <v>858</v>
      </c>
      <c r="B4" s="448"/>
      <c r="C4" s="448"/>
      <c r="D4" s="448"/>
      <c r="E4" s="448"/>
      <c r="F4" s="448"/>
      <c r="G4" s="61"/>
    </row>
    <row r="5" spans="1:15">
      <c r="A5" s="448" t="s">
        <v>904</v>
      </c>
      <c r="B5" s="448"/>
      <c r="C5" s="448"/>
      <c r="D5" s="448"/>
      <c r="E5" s="448"/>
      <c r="F5" s="448"/>
      <c r="G5" s="196"/>
    </row>
    <row r="6" spans="1:15" ht="13.5" customHeight="1">
      <c r="E6" s="57"/>
      <c r="F6" s="305" t="str">
        <f>CONCATENATE(functie," ",nume_candidat)</f>
        <v>Asistent Popescu Ion</v>
      </c>
      <c r="J6" s="7" t="s">
        <v>803</v>
      </c>
      <c r="K6" s="7" t="s">
        <v>803</v>
      </c>
      <c r="L6" s="7" t="s">
        <v>803</v>
      </c>
      <c r="M6" s="7" t="s">
        <v>804</v>
      </c>
      <c r="N6" s="7" t="s">
        <v>804</v>
      </c>
      <c r="O6" s="7" t="s">
        <v>804</v>
      </c>
    </row>
    <row r="7" spans="1:15" ht="18.75" customHeight="1">
      <c r="A7" s="446" t="s">
        <v>338</v>
      </c>
      <c r="B7" s="456" t="s">
        <v>906</v>
      </c>
      <c r="C7" s="456" t="s">
        <v>800</v>
      </c>
      <c r="D7" s="456" t="s">
        <v>865</v>
      </c>
      <c r="E7" s="456" t="s">
        <v>2</v>
      </c>
      <c r="F7" s="446" t="s">
        <v>544</v>
      </c>
      <c r="G7" s="446" t="s">
        <v>4</v>
      </c>
      <c r="H7" s="467" t="s">
        <v>541</v>
      </c>
      <c r="I7" s="453" t="s">
        <v>551</v>
      </c>
      <c r="J7" s="446" t="s">
        <v>769</v>
      </c>
      <c r="K7" s="446" t="s">
        <v>770</v>
      </c>
      <c r="L7" s="446" t="s">
        <v>771</v>
      </c>
      <c r="M7" s="446" t="s">
        <v>769</v>
      </c>
      <c r="N7" s="446" t="s">
        <v>770</v>
      </c>
      <c r="O7" s="446" t="s">
        <v>771</v>
      </c>
    </row>
    <row r="8" spans="1:15" ht="18.75" customHeight="1">
      <c r="A8" s="463"/>
      <c r="B8" s="457"/>
      <c r="C8" s="457"/>
      <c r="D8" s="457"/>
      <c r="E8" s="457"/>
      <c r="F8" s="463"/>
      <c r="G8" s="463"/>
      <c r="H8" s="468"/>
      <c r="I8" s="453"/>
      <c r="J8" s="463"/>
      <c r="K8" s="463"/>
      <c r="L8" s="463"/>
      <c r="M8" s="463"/>
      <c r="N8" s="463"/>
      <c r="O8" s="463"/>
    </row>
    <row r="9" spans="1:15" ht="18.75" customHeight="1">
      <c r="A9" s="463"/>
      <c r="B9" s="457"/>
      <c r="C9" s="457"/>
      <c r="D9" s="457"/>
      <c r="E9" s="457"/>
      <c r="F9" s="447"/>
      <c r="G9" s="447"/>
      <c r="H9" s="468"/>
      <c r="I9" s="453"/>
      <c r="J9" s="447"/>
      <c r="K9" s="447"/>
      <c r="L9" s="447"/>
      <c r="M9" s="447"/>
      <c r="N9" s="447"/>
      <c r="O9" s="447"/>
    </row>
    <row r="10" spans="1:15" ht="18.75" customHeight="1">
      <c r="A10" s="447"/>
      <c r="B10" s="458"/>
      <c r="C10" s="458"/>
      <c r="D10" s="458"/>
      <c r="E10" s="458"/>
      <c r="F10" s="306" t="str">
        <f>CONCATENATE("ultimii ",durata_evaluare," ani")</f>
        <v>ultimii 5 ani</v>
      </c>
      <c r="G10" s="306" t="str">
        <f>CONCATENATE("ultimii                                  ",durata_evaluare," ani")</f>
        <v>ultimii                                  5 ani</v>
      </c>
      <c r="H10" s="469"/>
      <c r="I10" s="453"/>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ht="31.2">
      <c r="A12" s="36">
        <v>1</v>
      </c>
      <c r="B12" s="7" t="s">
        <v>907</v>
      </c>
      <c r="C12" s="7" t="s">
        <v>803</v>
      </c>
      <c r="D12" s="7" t="s">
        <v>769</v>
      </c>
      <c r="E12" s="189">
        <v>2022</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c r="A13" s="36">
        <v>2</v>
      </c>
      <c r="B13" s="7" t="s">
        <v>907</v>
      </c>
      <c r="C13" s="7" t="s">
        <v>803</v>
      </c>
      <c r="D13" s="7" t="s">
        <v>770</v>
      </c>
      <c r="E13" s="189">
        <v>2021</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c r="A14" s="36">
        <v>3</v>
      </c>
      <c r="B14" s="7" t="s">
        <v>907</v>
      </c>
      <c r="C14" s="7" t="s">
        <v>804</v>
      </c>
      <c r="D14" s="7" t="s">
        <v>771</v>
      </c>
      <c r="E14" s="189">
        <v>2021</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YemR+21YOEk0Gbu9ieLgqF/QHBTmc64+Ffgdz47bkxSbnX381RQY7PEJzo0Z274PUHVwnqyWnmQP/fWW6l+0UA==" saltValue="v677iA3SRdjTGnKv18wWcA=="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heetViews>
  <sheetFormatPr defaultColWidth="9.109375" defaultRowHeight="15.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Electronică și Telecomunicații</v>
      </c>
      <c r="D2" s="54"/>
      <c r="E2" s="56"/>
      <c r="F2" s="55"/>
      <c r="I2" s="56"/>
      <c r="J2" s="56"/>
    </row>
    <row r="3" spans="1:10" s="53" customFormat="1">
      <c r="A3" s="304" t="str">
        <f>IF(ISBLANK(departament),"","Departamentul " &amp; departament)</f>
        <v>Departamentul Electronică Aplicată</v>
      </c>
      <c r="D3" s="54"/>
      <c r="E3" s="56"/>
      <c r="F3" s="55"/>
      <c r="I3" s="56"/>
      <c r="J3" s="56"/>
    </row>
    <row r="4" spans="1:10">
      <c r="A4" s="448" t="s">
        <v>858</v>
      </c>
      <c r="B4" s="448"/>
      <c r="C4" s="448"/>
      <c r="D4" s="448"/>
      <c r="E4" s="448"/>
      <c r="F4" s="448"/>
      <c r="G4" s="448"/>
    </row>
    <row r="5" spans="1:10">
      <c r="A5" s="448" t="s">
        <v>1140</v>
      </c>
      <c r="B5" s="448"/>
      <c r="C5" s="448"/>
      <c r="D5" s="448"/>
      <c r="E5" s="448"/>
      <c r="F5" s="196"/>
    </row>
    <row r="6" spans="1:10" ht="13.5" customHeight="1">
      <c r="D6" s="57"/>
      <c r="E6" s="305" t="str">
        <f>CONCATENATE(functie," ",nume_candidat)</f>
        <v>Asistent Popescu Ion</v>
      </c>
      <c r="I6" s="305"/>
      <c r="J6" s="305"/>
    </row>
    <row r="7" spans="1:10" ht="18.75" customHeight="1">
      <c r="A7" s="446" t="s">
        <v>338</v>
      </c>
      <c r="B7" s="446" t="s">
        <v>908</v>
      </c>
      <c r="C7" s="446" t="s">
        <v>865</v>
      </c>
      <c r="D7" s="456" t="s">
        <v>2</v>
      </c>
      <c r="E7" s="446" t="s">
        <v>544</v>
      </c>
      <c r="F7" s="446" t="s">
        <v>4</v>
      </c>
      <c r="G7" s="467" t="s">
        <v>541</v>
      </c>
      <c r="H7" s="453" t="s">
        <v>551</v>
      </c>
      <c r="I7" s="446" t="s">
        <v>910</v>
      </c>
      <c r="J7" s="446" t="s">
        <v>462</v>
      </c>
    </row>
    <row r="8" spans="1:10" ht="18.75" customHeight="1">
      <c r="A8" s="463"/>
      <c r="B8" s="463"/>
      <c r="C8" s="463"/>
      <c r="D8" s="457"/>
      <c r="E8" s="463"/>
      <c r="F8" s="463"/>
      <c r="G8" s="468"/>
      <c r="H8" s="453"/>
      <c r="I8" s="463"/>
      <c r="J8" s="463"/>
    </row>
    <row r="9" spans="1:10" ht="18.75" customHeight="1">
      <c r="A9" s="463"/>
      <c r="B9" s="463"/>
      <c r="C9" s="463"/>
      <c r="D9" s="457"/>
      <c r="E9" s="447"/>
      <c r="F9" s="447"/>
      <c r="G9" s="468"/>
      <c r="H9" s="453"/>
      <c r="I9" s="447"/>
      <c r="J9" s="447"/>
    </row>
    <row r="10" spans="1:10" ht="18.75" customHeight="1">
      <c r="A10" s="447"/>
      <c r="B10" s="447"/>
      <c r="C10" s="447"/>
      <c r="D10" s="458"/>
      <c r="E10" s="306" t="str">
        <f>CONCATENATE("ultimii ",durata_evaluare," ani")</f>
        <v>ultimii 5 ani</v>
      </c>
      <c r="F10" s="306" t="str">
        <f>CONCATENATE("ultimii                                  ",durata_evaluare," ani")</f>
        <v>ultimii                                  5 ani</v>
      </c>
      <c r="G10" s="469"/>
      <c r="H10" s="453"/>
      <c r="I10" s="306" t="str">
        <f>CONCATENATE("ultimii ",durata_evaluare," ani")</f>
        <v>ultimii 5 ani</v>
      </c>
      <c r="J10" s="306" t="str">
        <f>CONCATENATE("ultimii ",durata_evaluare," ani")</f>
        <v>ultimii 5 ani</v>
      </c>
    </row>
    <row r="11" spans="1:10">
      <c r="A11" s="79"/>
      <c r="B11" s="58"/>
      <c r="C11" s="58"/>
      <c r="D11" s="29"/>
      <c r="E11" s="130">
        <f>SUMIF(E12:E1012,"&gt;0")</f>
        <v>25</v>
      </c>
      <c r="F11" s="4">
        <f>SUMIF(F12:F1110,"&gt;0")</f>
        <v>2</v>
      </c>
      <c r="G11" s="261"/>
      <c r="I11" s="130">
        <f>SUMIF(I12:I1110,"&gt;0")</f>
        <v>15</v>
      </c>
      <c r="J11" s="130">
        <f>SUMIF(J12:J1110,"&gt;0")</f>
        <v>10</v>
      </c>
    </row>
    <row r="12" spans="1:10">
      <c r="A12" s="36">
        <v>1</v>
      </c>
      <c r="B12" s="7" t="s">
        <v>1141</v>
      </c>
      <c r="C12" s="7" t="s">
        <v>910</v>
      </c>
      <c r="D12" s="189">
        <v>2022</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c r="A13" s="36">
        <v>2</v>
      </c>
      <c r="B13" s="7" t="s">
        <v>1142</v>
      </c>
      <c r="C13" s="7" t="s">
        <v>462</v>
      </c>
      <c r="D13" s="189">
        <v>2021</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c r="A14" s="36">
        <v>3</v>
      </c>
      <c r="B14" s="7" t="s">
        <v>1146</v>
      </c>
      <c r="C14" s="7" t="s">
        <v>910</v>
      </c>
      <c r="D14" s="189">
        <v>2016</v>
      </c>
      <c r="E14" s="15" t="str">
        <f t="shared" si="0"/>
        <v/>
      </c>
      <c r="F14" s="51" t="str">
        <f t="shared" si="1"/>
        <v/>
      </c>
      <c r="G14" s="307" t="b">
        <f t="shared" si="2"/>
        <v>0</v>
      </c>
      <c r="H14" s="308">
        <f t="shared" si="6"/>
        <v>1</v>
      </c>
      <c r="I14" s="15" t="str">
        <f t="shared" si="7"/>
        <v/>
      </c>
      <c r="J14" s="15" t="str">
        <f t="shared" si="8"/>
        <v/>
      </c>
    </row>
    <row r="15" spans="1:10">
      <c r="A15" s="36">
        <v>4</v>
      </c>
      <c r="B15" s="6"/>
      <c r="C15" s="6"/>
      <c r="D15" s="188"/>
      <c r="E15" s="15" t="str">
        <f t="shared" si="0"/>
        <v/>
      </c>
      <c r="F15" s="51" t="str">
        <f t="shared" si="1"/>
        <v/>
      </c>
      <c r="G15" s="307" t="b">
        <f t="shared" si="2"/>
        <v>0</v>
      </c>
      <c r="H15" s="308">
        <f t="shared" si="6"/>
        <v>1</v>
      </c>
      <c r="I15" s="15" t="str">
        <f t="shared" si="7"/>
        <v/>
      </c>
      <c r="J15" s="15" t="str">
        <f t="shared" si="8"/>
        <v/>
      </c>
    </row>
    <row r="16" spans="1:10">
      <c r="A16" s="36">
        <v>5</v>
      </c>
      <c r="B16" s="6"/>
      <c r="C16" s="6"/>
      <c r="D16" s="188"/>
      <c r="E16" s="15" t="str">
        <f t="shared" si="0"/>
        <v/>
      </c>
      <c r="F16" s="51" t="str">
        <f t="shared" si="1"/>
        <v/>
      </c>
      <c r="G16" s="307" t="b">
        <f t="shared" si="2"/>
        <v>0</v>
      </c>
      <c r="H16" s="308">
        <f t="shared" si="6"/>
        <v>1</v>
      </c>
      <c r="I16" s="15" t="str">
        <f t="shared" si="7"/>
        <v/>
      </c>
      <c r="J16" s="15" t="str">
        <f t="shared" si="8"/>
        <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2zbuNEU8/QQS9qp9cwu5ByM/ZQN0uj40qaIcWM2/4kQiXyEkYjXXVxNjnxiV1esSp8edBCsWmaEerWemqSsNOQ==" saltValue="H2Mw+HNtA+W7yk3NvAiCY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8" t="s">
        <v>858</v>
      </c>
      <c r="B4" s="448"/>
      <c r="C4" s="448"/>
      <c r="D4" s="448"/>
      <c r="E4" s="448"/>
      <c r="F4" s="448"/>
    </row>
    <row r="5" spans="1:7">
      <c r="A5" s="448" t="s">
        <v>911</v>
      </c>
      <c r="B5" s="448"/>
      <c r="C5" s="448"/>
      <c r="D5" s="448"/>
      <c r="E5" s="196"/>
    </row>
    <row r="6" spans="1:7" ht="13.5" customHeight="1">
      <c r="C6" s="57"/>
      <c r="D6" s="262" t="str">
        <f>CONCATENATE(functie," ",nume_candidat)</f>
        <v>Asistent Popescu Ion</v>
      </c>
    </row>
    <row r="7" spans="1:7" ht="18.75" customHeight="1">
      <c r="A7" s="446" t="s">
        <v>338</v>
      </c>
      <c r="B7" s="446" t="s">
        <v>912</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300</v>
      </c>
      <c r="E11" s="67">
        <f>SUMIF(E12:E1110,"&gt;0")</f>
        <v>3</v>
      </c>
      <c r="F11" s="261"/>
    </row>
    <row r="12" spans="1:7">
      <c r="A12" s="36">
        <v>1</v>
      </c>
      <c r="B12" s="7" t="s">
        <v>912</v>
      </c>
      <c r="C12" s="189">
        <v>2021</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912</v>
      </c>
      <c r="C13" s="189">
        <v>2021</v>
      </c>
      <c r="D13" s="132">
        <f t="shared" si="0"/>
        <v>100</v>
      </c>
      <c r="E13" s="68">
        <f t="shared" si="1"/>
        <v>1</v>
      </c>
      <c r="F13" s="64" t="b">
        <f t="shared" si="2"/>
        <v>0</v>
      </c>
      <c r="G13" s="65">
        <f t="shared" ref="G13:G76" si="4">LEN(B13)-LEN(SUBSTITUTE(B13,",",""))+1</f>
        <v>1</v>
      </c>
    </row>
    <row r="14" spans="1:7">
      <c r="A14" s="36">
        <v>3</v>
      </c>
      <c r="B14" s="7" t="s">
        <v>912</v>
      </c>
      <c r="C14" s="189">
        <v>2021</v>
      </c>
      <c r="D14" s="132">
        <f t="shared" si="0"/>
        <v>100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TXq2jYbZ9KMNx9+kRYvXrFu/0BzgCwZ5YWzPGtZaOPm0KasRdZN4HBC/DPG1ZAhj+DeCrU/iHl8j006wRIAbFA==" saltValue="dOqhBr1C84LUPgZ9z4Qrj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8" t="s">
        <v>858</v>
      </c>
      <c r="B4" s="448"/>
      <c r="C4" s="448"/>
      <c r="D4" s="448"/>
      <c r="E4" s="448"/>
      <c r="F4" s="448"/>
    </row>
    <row r="5" spans="1:7">
      <c r="A5" s="448" t="s">
        <v>913</v>
      </c>
      <c r="B5" s="448"/>
      <c r="C5" s="448"/>
      <c r="D5" s="448"/>
      <c r="E5" s="196"/>
    </row>
    <row r="6" spans="1:7" ht="13.5" customHeight="1">
      <c r="C6" s="57"/>
      <c r="D6" s="305" t="str">
        <f>CONCATENATE(functie," ",nume_candidat)</f>
        <v>Asistent Popescu Ion</v>
      </c>
    </row>
    <row r="7" spans="1:7" ht="18.75" customHeight="1">
      <c r="A7" s="446" t="s">
        <v>338</v>
      </c>
      <c r="B7" s="446" t="s">
        <v>912</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120</v>
      </c>
      <c r="E11" s="4">
        <f>SUMIF(E12:E1110,"&gt;0")</f>
        <v>3</v>
      </c>
      <c r="F11" s="261"/>
    </row>
    <row r="12" spans="1:7">
      <c r="A12" s="36">
        <v>1</v>
      </c>
      <c r="B12" s="7" t="s">
        <v>912</v>
      </c>
      <c r="C12" s="189">
        <v>2021</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c r="A13" s="36">
        <v>2</v>
      </c>
      <c r="B13" s="7" t="s">
        <v>912</v>
      </c>
      <c r="C13" s="189">
        <v>2021</v>
      </c>
      <c r="D13" s="15">
        <f t="shared" si="0"/>
        <v>40</v>
      </c>
      <c r="E13" s="51">
        <f t="shared" si="1"/>
        <v>1</v>
      </c>
      <c r="F13" s="307" t="b">
        <f t="shared" si="2"/>
        <v>0</v>
      </c>
      <c r="G13" s="308">
        <f t="shared" ref="G13:G76" si="4">LEN(B13)-LEN(SUBSTITUTE(B13,",",""))+1</f>
        <v>1</v>
      </c>
    </row>
    <row r="14" spans="1:7">
      <c r="A14" s="36">
        <v>3</v>
      </c>
      <c r="B14" s="7" t="s">
        <v>912</v>
      </c>
      <c r="C14" s="189">
        <v>2021</v>
      </c>
      <c r="D14" s="15">
        <f t="shared" si="0"/>
        <v>40</v>
      </c>
      <c r="E14" s="51">
        <f t="shared" si="1"/>
        <v>1</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YfKyKNlvmlDAe51jekEZteqqKB8NDXd57pSAE2bjxwkNqFF1is0ajUzAnr3as2glYZvzkuCdUgF7i7+KyArlQQ==" saltValue="DnOAQ8aEKgnzMK2+562ZN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L10" sqref="L10"/>
    </sheetView>
  </sheetViews>
  <sheetFormatPr defaultColWidth="9.109375" defaultRowHeight="14.4"/>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3" customFormat="1" ht="15.6">
      <c r="A1" s="52" t="s">
        <v>483</v>
      </c>
      <c r="B1" s="57"/>
      <c r="C1" s="57"/>
      <c r="D1" s="57"/>
      <c r="E1" s="63"/>
      <c r="F1" s="63"/>
      <c r="G1" s="57"/>
      <c r="H1" s="61"/>
      <c r="I1" s="62"/>
      <c r="J1" s="57"/>
      <c r="K1" s="61"/>
      <c r="L1" s="57"/>
    </row>
    <row r="2" spans="1:14" s="53" customFormat="1" ht="15.6">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6">
      <c r="A3" s="304" t="str">
        <f>IF(ISBLANK(departament),"","Departamentul " &amp; departament)</f>
        <v>Departamentul Electronică Aplicată</v>
      </c>
      <c r="B3" s="57"/>
      <c r="C3" s="57"/>
      <c r="D3" s="57"/>
      <c r="E3" s="63"/>
      <c r="F3" s="63"/>
      <c r="G3" s="57"/>
      <c r="H3" s="61"/>
      <c r="I3" s="62"/>
      <c r="J3" s="57"/>
      <c r="K3" s="61"/>
      <c r="L3" s="57"/>
    </row>
    <row r="4" spans="1:14" s="57" customFormat="1" ht="15.6">
      <c r="A4" s="448" t="s">
        <v>802</v>
      </c>
      <c r="B4" s="448"/>
      <c r="C4" s="448"/>
      <c r="D4" s="448"/>
      <c r="E4" s="448"/>
      <c r="F4" s="448"/>
      <c r="G4" s="448"/>
      <c r="H4" s="448"/>
      <c r="I4" s="448"/>
      <c r="J4" s="448"/>
      <c r="K4" s="448"/>
      <c r="L4" s="448"/>
      <c r="M4" s="63"/>
    </row>
    <row r="5" spans="1:14" s="57" customFormat="1" ht="15.6">
      <c r="A5" s="448" t="s">
        <v>1058</v>
      </c>
      <c r="B5" s="448"/>
      <c r="C5" s="448"/>
      <c r="D5" s="448"/>
      <c r="E5" s="448"/>
      <c r="F5" s="448"/>
      <c r="G5" s="448"/>
      <c r="H5" s="448"/>
      <c r="I5" s="448"/>
      <c r="J5" s="448"/>
      <c r="K5" s="448"/>
      <c r="L5" s="448"/>
      <c r="M5" s="63"/>
    </row>
    <row r="6" spans="1:14" s="53" customFormat="1" ht="13.5" customHeight="1">
      <c r="E6" s="54"/>
      <c r="F6" s="54"/>
      <c r="H6" s="55"/>
      <c r="I6" s="56"/>
      <c r="K6" s="55"/>
      <c r="L6" s="305" t="str">
        <f>CONCATENATE(functie," ",nume_candidat)</f>
        <v>Asistent Popescu Ion</v>
      </c>
    </row>
    <row r="7" spans="1:14" s="57" customFormat="1" ht="18.75" customHeight="1">
      <c r="A7" s="445" t="s">
        <v>338</v>
      </c>
      <c r="B7" s="445" t="s">
        <v>41</v>
      </c>
      <c r="C7" s="446" t="s">
        <v>543</v>
      </c>
      <c r="D7" s="445" t="s">
        <v>42</v>
      </c>
      <c r="E7" s="449" t="s">
        <v>44</v>
      </c>
      <c r="F7" s="450"/>
      <c r="G7" s="445" t="s">
        <v>16</v>
      </c>
      <c r="H7" s="446" t="s">
        <v>17</v>
      </c>
      <c r="I7" s="451" t="s">
        <v>2</v>
      </c>
      <c r="J7" s="445" t="s">
        <v>47</v>
      </c>
      <c r="K7" s="446" t="s">
        <v>43</v>
      </c>
      <c r="L7" s="446" t="s">
        <v>544</v>
      </c>
      <c r="M7" s="446" t="s">
        <v>541</v>
      </c>
      <c r="N7" s="255"/>
    </row>
    <row r="8" spans="1:14" s="57" customFormat="1" ht="40.5" customHeight="1">
      <c r="A8" s="445"/>
      <c r="B8" s="445"/>
      <c r="C8" s="447"/>
      <c r="D8" s="445"/>
      <c r="E8" s="125" t="s">
        <v>45</v>
      </c>
      <c r="F8" s="125" t="s">
        <v>46</v>
      </c>
      <c r="G8" s="445"/>
      <c r="H8" s="447"/>
      <c r="I8" s="451"/>
      <c r="J8" s="445"/>
      <c r="K8" s="447"/>
      <c r="L8" s="447"/>
      <c r="M8" s="447"/>
      <c r="N8" s="256"/>
    </row>
    <row r="9" spans="1:14" s="57" customFormat="1" ht="15.6">
      <c r="A9" s="79"/>
      <c r="B9" s="58"/>
      <c r="C9" s="58"/>
      <c r="D9" s="58"/>
      <c r="E9" s="59"/>
      <c r="F9" s="59"/>
      <c r="G9" s="58"/>
      <c r="H9" s="59"/>
      <c r="I9" s="29"/>
      <c r="J9" s="59"/>
      <c r="K9" s="60"/>
      <c r="L9" s="334">
        <f>SUMIF(L10:L14,"&gt;0")</f>
        <v>100</v>
      </c>
      <c r="M9" s="257"/>
      <c r="N9" s="258"/>
    </row>
    <row r="10" spans="1:14" s="57" customFormat="1" ht="31.2">
      <c r="A10" s="36">
        <v>1</v>
      </c>
      <c r="B10" s="7" t="s">
        <v>566</v>
      </c>
      <c r="C10" s="7" t="s">
        <v>556</v>
      </c>
      <c r="D10" s="7" t="s">
        <v>557</v>
      </c>
      <c r="E10" s="5" t="s">
        <v>558</v>
      </c>
      <c r="F10" s="5" t="s">
        <v>558</v>
      </c>
      <c r="G10" s="7" t="s">
        <v>555</v>
      </c>
      <c r="H10" s="5" t="s">
        <v>554</v>
      </c>
      <c r="I10" s="189">
        <v>2023</v>
      </c>
      <c r="J10" s="189">
        <v>100</v>
      </c>
      <c r="K10" s="5" t="s">
        <v>664</v>
      </c>
      <c r="L10" s="335">
        <f>IF(OR($B10="",$C10="",$D10="",$I10&lt;an_initial,$I10&gt;an_final,$K10="",$M10=FALSE),"",100)</f>
        <v>100</v>
      </c>
      <c r="M10" s="51" t="b">
        <f>IF(nume_candidat="",FALSE,ISNUMBER(SEARCH(nume_candidat,$B10)))</f>
        <v>1</v>
      </c>
      <c r="N10" s="259"/>
    </row>
    <row r="11" spans="1:14" s="57" customFormat="1" ht="15.6">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6">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6">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6">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0TFTvyHqW/qcAXYRcUimPVAZ/jLnevz0iBKtyXGhQ32AEql1S6/4eLaUrxA8W7XWGSIgayUPC3ZDAIggqy0DZw==" saltValue="gmvdwo9dca4pC2/HmgwUU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G261"/>
  <sheetViews>
    <sheetView zoomScaleNormal="100" workbookViewId="0"/>
  </sheetViews>
  <sheetFormatPr defaultColWidth="9.109375" defaultRowHeight="15.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09375" customWidth="1"/>
    <col min="8" max="16" width="9.109375" style="57" customWidth="1"/>
    <col min="17" max="16384" width="9.10937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Electronică și Telecomunicații</v>
      </c>
      <c r="C2" s="54"/>
      <c r="D2" s="56"/>
      <c r="E2" s="46"/>
      <c r="F2" s="55"/>
      <c r="G2"/>
    </row>
    <row r="3" spans="1:7" s="53" customFormat="1">
      <c r="A3" s="133" t="str">
        <f>IF(ISBLANK(departament),"","Departamentul " &amp; departament)</f>
        <v>Departamentul Electronică Aplicată</v>
      </c>
      <c r="C3" s="54"/>
      <c r="D3" s="56"/>
      <c r="E3" s="46"/>
      <c r="F3" s="55"/>
      <c r="G3"/>
    </row>
    <row r="4" spans="1:7">
      <c r="A4" s="448" t="s">
        <v>858</v>
      </c>
      <c r="B4" s="448"/>
      <c r="C4" s="448"/>
      <c r="D4" s="448"/>
      <c r="E4" s="448"/>
      <c r="F4" s="448"/>
    </row>
    <row r="5" spans="1:7">
      <c r="A5" s="448" t="s">
        <v>914</v>
      </c>
      <c r="B5" s="448"/>
      <c r="C5" s="448"/>
      <c r="D5" s="448"/>
      <c r="E5" s="301"/>
      <c r="F5" s="196"/>
    </row>
    <row r="6" spans="1:7" ht="13.5" customHeight="1">
      <c r="C6" s="57"/>
      <c r="D6" s="305"/>
      <c r="E6" s="305" t="str">
        <f>CONCATENATE(functie," ",nume_candidat)</f>
        <v>Asistent Popescu Ion</v>
      </c>
    </row>
    <row r="7" spans="1:7" ht="18.75" customHeight="1">
      <c r="A7" s="446" t="s">
        <v>338</v>
      </c>
      <c r="B7" s="446" t="s">
        <v>922</v>
      </c>
      <c r="C7" s="456" t="s">
        <v>2</v>
      </c>
      <c r="D7" s="446" t="s">
        <v>544</v>
      </c>
      <c r="E7" s="456" t="s">
        <v>1166</v>
      </c>
      <c r="F7" s="446" t="s">
        <v>4</v>
      </c>
    </row>
    <row r="8" spans="1:7" ht="18.75" customHeight="1">
      <c r="A8" s="463"/>
      <c r="B8" s="463"/>
      <c r="C8" s="457"/>
      <c r="D8" s="463"/>
      <c r="E8" s="457"/>
      <c r="F8" s="463"/>
    </row>
    <row r="9" spans="1:7" ht="18.75" customHeight="1">
      <c r="A9" s="463"/>
      <c r="B9" s="463"/>
      <c r="C9" s="457"/>
      <c r="D9" s="447"/>
      <c r="E9" s="457"/>
      <c r="F9" s="447"/>
    </row>
    <row r="10" spans="1:7" ht="18.75" customHeight="1">
      <c r="A10" s="447"/>
      <c r="B10" s="447"/>
      <c r="C10" s="458"/>
      <c r="D10" s="263" t="str">
        <f>CONCATENATE("ultimii ",durata_evaluare," ani")</f>
        <v>ultimii 5 ani</v>
      </c>
      <c r="E10" s="458"/>
      <c r="F10" s="263" t="str">
        <f>CONCATENATE("ultimii                                  ",durata_evaluare," ani")</f>
        <v>ultimii                                  5 ani</v>
      </c>
    </row>
    <row r="11" spans="1:7">
      <c r="A11" s="79"/>
      <c r="B11" s="58"/>
      <c r="C11" s="29"/>
      <c r="D11" s="131">
        <f>SUMIF(D12:D1012,"&gt;0")</f>
        <v>70</v>
      </c>
      <c r="E11" s="360"/>
      <c r="F11" s="67">
        <f>SUMIF(F12:F1110,"&gt;0")</f>
        <v>3</v>
      </c>
    </row>
    <row r="12" spans="1:7">
      <c r="A12" s="36">
        <v>1</v>
      </c>
      <c r="B12" s="7" t="s">
        <v>916</v>
      </c>
      <c r="C12" s="189">
        <v>2021</v>
      </c>
      <c r="D12" s="132">
        <f t="shared" ref="D12:D75" si="0">IF(OR(,$C12&lt;an_initial,$C12&gt;an_final),"",F12*(HLOOKUP(B12,iii12punctaje,2,FALSE)))</f>
        <v>10</v>
      </c>
      <c r="E12" s="36"/>
      <c r="F12" s="68">
        <f t="shared" ref="F12:F75" si="1">IF(OR(,,$C12="",$C12&gt;an_final),"",IF($C12&gt;=an_initial,1,""))</f>
        <v>1</v>
      </c>
    </row>
    <row r="13" spans="1:7">
      <c r="A13" s="36">
        <v>2</v>
      </c>
      <c r="B13" s="7" t="s">
        <v>918</v>
      </c>
      <c r="C13" s="189">
        <v>2021</v>
      </c>
      <c r="D13" s="132">
        <f t="shared" si="0"/>
        <v>10</v>
      </c>
      <c r="E13" s="36"/>
      <c r="F13" s="68">
        <f t="shared" si="1"/>
        <v>1</v>
      </c>
    </row>
    <row r="14" spans="1:7" ht="31.2">
      <c r="A14" s="36">
        <v>3</v>
      </c>
      <c r="B14" s="7" t="s">
        <v>919</v>
      </c>
      <c r="C14" s="189">
        <v>2021</v>
      </c>
      <c r="D14" s="132">
        <f t="shared" si="0"/>
        <v>50</v>
      </c>
      <c r="E14" s="36"/>
      <c r="F14" s="68">
        <f t="shared" si="1"/>
        <v>1</v>
      </c>
    </row>
    <row r="15" spans="1:7">
      <c r="A15" s="36">
        <v>4</v>
      </c>
      <c r="B15" s="6"/>
      <c r="C15" s="188"/>
      <c r="D15" s="132" t="str">
        <f t="shared" si="0"/>
        <v/>
      </c>
      <c r="E15" s="36"/>
      <c r="F15" s="68" t="str">
        <f t="shared" si="1"/>
        <v/>
      </c>
    </row>
    <row r="16" spans="1:7">
      <c r="A16" s="36">
        <v>5</v>
      </c>
      <c r="B16" s="6"/>
      <c r="C16" s="188"/>
      <c r="D16" s="132" t="str">
        <f t="shared" si="0"/>
        <v/>
      </c>
      <c r="E16" s="36"/>
      <c r="F16" s="68" t="str">
        <f t="shared" si="1"/>
        <v/>
      </c>
    </row>
    <row r="17" spans="1:6">
      <c r="A17" s="36">
        <v>6</v>
      </c>
      <c r="B17" s="6"/>
      <c r="C17" s="188"/>
      <c r="D17" s="132" t="str">
        <f t="shared" si="0"/>
        <v/>
      </c>
      <c r="E17" s="36"/>
      <c r="F17" s="68" t="str">
        <f t="shared" si="1"/>
        <v/>
      </c>
    </row>
    <row r="18" spans="1:6">
      <c r="A18" s="36">
        <v>7</v>
      </c>
      <c r="B18" s="6"/>
      <c r="C18" s="188"/>
      <c r="D18" s="132" t="str">
        <f t="shared" si="0"/>
        <v/>
      </c>
      <c r="E18" s="36"/>
      <c r="F18" s="68" t="str">
        <f t="shared" si="1"/>
        <v/>
      </c>
    </row>
    <row r="19" spans="1:6">
      <c r="A19" s="36">
        <v>8</v>
      </c>
      <c r="B19" s="6"/>
      <c r="C19" s="188"/>
      <c r="D19" s="132" t="str">
        <f t="shared" si="0"/>
        <v/>
      </c>
      <c r="E19" s="36"/>
      <c r="F19" s="68" t="str">
        <f t="shared" si="1"/>
        <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4cMqGzt7irDKNz1OV+zVd9J6SBQmrFxRtIQQKF0UB7kCJI+pdcuHkVx4bmQmjCRdQUKXRjIUVC6hI5FMPw/dwA==" saltValue="7+1hLMrHMufvmo3AFVC4KQ=="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heetViews>
  <sheetFormatPr defaultColWidth="9.109375" defaultRowHeight="15.6"/>
  <cols>
    <col min="1" max="1" width="5.6640625" style="53" customWidth="1"/>
    <col min="2" max="2" width="35.88671875" style="53" customWidth="1"/>
    <col min="3" max="3" width="61.5546875" style="57" customWidth="1"/>
    <col min="4" max="4" width="10.6640625" style="62" customWidth="1"/>
    <col min="5" max="5" width="17.6640625" style="57" customWidth="1"/>
    <col min="6" max="6" width="10.6640625" style="57" hidden="1" customWidth="1"/>
    <col min="7" max="16" width="9.109375" style="57" customWidth="1"/>
    <col min="17" max="16384" width="9.10937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Electronică și Telecomunicații</v>
      </c>
      <c r="B2" s="52"/>
      <c r="D2" s="54"/>
      <c r="E2" s="56"/>
      <c r="F2" s="55"/>
    </row>
    <row r="3" spans="1:6" s="53" customFormat="1">
      <c r="A3" s="133" t="str">
        <f>IF(ISBLANK(departament),"","Departamentul " &amp; departament)</f>
        <v>Departamentul Electronică Aplicată</v>
      </c>
      <c r="B3" s="52"/>
      <c r="D3" s="54"/>
      <c r="E3" s="56"/>
      <c r="F3" s="55"/>
    </row>
    <row r="4" spans="1:6">
      <c r="A4" s="448" t="s">
        <v>858</v>
      </c>
      <c r="B4" s="448"/>
      <c r="C4" s="448"/>
      <c r="D4" s="448"/>
      <c r="E4" s="448"/>
      <c r="F4" s="448"/>
    </row>
    <row r="5" spans="1:6">
      <c r="A5" s="448" t="s">
        <v>923</v>
      </c>
      <c r="B5" s="448"/>
      <c r="C5" s="448"/>
      <c r="D5" s="448"/>
      <c r="E5" s="448"/>
      <c r="F5" s="196"/>
    </row>
    <row r="6" spans="1:6" ht="13.5" customHeight="1">
      <c r="D6" s="57"/>
      <c r="E6" s="262" t="str">
        <f>CONCATENATE(functie," ",nume_candidat)</f>
        <v>Asistent Popescu Ion</v>
      </c>
    </row>
    <row r="7" spans="1:6" ht="18.75" customHeight="1">
      <c r="A7" s="446" t="s">
        <v>338</v>
      </c>
      <c r="B7" s="446" t="s">
        <v>924</v>
      </c>
      <c r="C7" s="446" t="s">
        <v>929</v>
      </c>
      <c r="D7" s="456" t="s">
        <v>2</v>
      </c>
      <c r="E7" s="446" t="s">
        <v>544</v>
      </c>
      <c r="F7" s="446" t="s">
        <v>4</v>
      </c>
    </row>
    <row r="8" spans="1:6" ht="18.75" customHeight="1">
      <c r="A8" s="463"/>
      <c r="B8" s="463"/>
      <c r="C8" s="463"/>
      <c r="D8" s="457"/>
      <c r="E8" s="463"/>
      <c r="F8" s="463"/>
    </row>
    <row r="9" spans="1:6" ht="18.75" customHeight="1">
      <c r="A9" s="463"/>
      <c r="B9" s="463"/>
      <c r="C9" s="463"/>
      <c r="D9" s="457"/>
      <c r="E9" s="447"/>
      <c r="F9" s="447"/>
    </row>
    <row r="10" spans="1:6" ht="18.75" customHeight="1">
      <c r="A10" s="447"/>
      <c r="B10" s="447"/>
      <c r="C10" s="447"/>
      <c r="D10" s="458"/>
      <c r="E10" s="263" t="str">
        <f>CONCATENATE("ultimii ",durata_evaluare," ani")</f>
        <v>ultimii 5 ani</v>
      </c>
      <c r="F10" s="263" t="str">
        <f>CONCATENATE("ultimii                                  ",durata_evaluare," ani")</f>
        <v>ultimii                                  5 ani</v>
      </c>
    </row>
    <row r="11" spans="1:6">
      <c r="A11" s="79"/>
      <c r="B11" s="59"/>
      <c r="C11" s="58"/>
      <c r="D11" s="29"/>
      <c r="E11" s="131">
        <f>SUMIF(E12:E1012,"&gt;0")</f>
        <v>105</v>
      </c>
      <c r="F11" s="67">
        <f>SUMIF(F12:F1110,"&gt;0")</f>
        <v>3</v>
      </c>
    </row>
    <row r="12" spans="1:6">
      <c r="A12" s="36">
        <v>1</v>
      </c>
      <c r="B12" s="144" t="s">
        <v>930</v>
      </c>
      <c r="C12" s="7" t="s">
        <v>927</v>
      </c>
      <c r="D12" s="189">
        <v>2021</v>
      </c>
      <c r="E12" s="132">
        <f t="shared" ref="E12:E75" si="0">IF(OR(,$D12&lt;an_initial,$D12&gt;an_final),"",F12*(HLOOKUP(C12,iii13punctaje,2,FALSE)))</f>
        <v>60</v>
      </c>
      <c r="F12" s="68">
        <f t="shared" ref="F12:F75" si="1">IF(OR(,,$D12="",$D12&gt;an_final),"",IF($D12&gt;=an_initial,1,""))</f>
        <v>1</v>
      </c>
    </row>
    <row r="13" spans="1:6">
      <c r="A13" s="36">
        <v>2</v>
      </c>
      <c r="B13" s="144" t="s">
        <v>930</v>
      </c>
      <c r="C13" s="7" t="s">
        <v>928</v>
      </c>
      <c r="D13" s="189">
        <v>2021</v>
      </c>
      <c r="E13" s="132">
        <f t="shared" si="0"/>
        <v>30</v>
      </c>
      <c r="F13" s="68">
        <f t="shared" si="1"/>
        <v>1</v>
      </c>
    </row>
    <row r="14" spans="1:6">
      <c r="A14" s="36">
        <v>3</v>
      </c>
      <c r="B14" s="144" t="s">
        <v>930</v>
      </c>
      <c r="C14" s="7" t="s">
        <v>926</v>
      </c>
      <c r="D14" s="189">
        <v>2021</v>
      </c>
      <c r="E14" s="132">
        <f t="shared" si="0"/>
        <v>15</v>
      </c>
      <c r="F14" s="68">
        <f t="shared" si="1"/>
        <v>1</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6NJLt2wI60Umcjgw81K6AHvAlrnfOzu0zkgQh1iHVJum0TamQO0L66EOAtapJVRKr9G3M7nh8fKmxe93zy+NsQ==" saltValue="m57oI3FOo+IJsCuo0qfMM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Electronică și Telecomunicații</v>
      </c>
      <c r="C2" s="54"/>
      <c r="D2" s="56"/>
      <c r="E2" s="46"/>
      <c r="F2" s="55"/>
      <c r="I2"/>
    </row>
    <row r="3" spans="1:9" s="53" customFormat="1">
      <c r="A3" s="133" t="str">
        <f>IF(ISBLANK(departament),"","Departamentul " &amp; departament)</f>
        <v>Departamentul Electronică Aplicată</v>
      </c>
      <c r="C3" s="54"/>
      <c r="D3" s="56"/>
      <c r="E3" s="46"/>
      <c r="F3" s="55"/>
      <c r="I3"/>
    </row>
    <row r="4" spans="1:9">
      <c r="A4" s="448" t="s">
        <v>858</v>
      </c>
      <c r="B4" s="448"/>
      <c r="C4" s="448"/>
      <c r="D4" s="448"/>
      <c r="E4" s="448"/>
      <c r="F4" s="448"/>
      <c r="G4" s="448"/>
    </row>
    <row r="5" spans="1:9" ht="39.75" customHeight="1">
      <c r="A5" s="454" t="s">
        <v>931</v>
      </c>
      <c r="B5" s="454"/>
      <c r="C5" s="454"/>
      <c r="D5" s="454"/>
      <c r="E5" s="301"/>
      <c r="F5" s="196"/>
    </row>
    <row r="6" spans="1:9" ht="13.5" customHeight="1">
      <c r="C6" s="57"/>
      <c r="D6" s="305"/>
      <c r="E6" s="305" t="str">
        <f>CONCATENATE(functie," ",nume_candidat)</f>
        <v>Asistent Popescu Ion</v>
      </c>
    </row>
    <row r="7" spans="1:9" ht="18.75" customHeight="1">
      <c r="A7" s="446" t="s">
        <v>338</v>
      </c>
      <c r="B7" s="446" t="s">
        <v>921</v>
      </c>
      <c r="C7" s="456" t="s">
        <v>2</v>
      </c>
      <c r="D7" s="446" t="s">
        <v>544</v>
      </c>
      <c r="E7" s="456" t="s">
        <v>1166</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263" t="str">
        <f>CONCATENATE("ultimii ",durata_evaluare," ani")</f>
        <v>ultimii 5 ani</v>
      </c>
      <c r="E10" s="458"/>
      <c r="F10" s="263" t="str">
        <f>CONCATENATE("ultimii                                  ",durata_evaluare," ani")</f>
        <v>ultimii                                  5 ani</v>
      </c>
      <c r="G10" s="469"/>
      <c r="H10" s="453"/>
    </row>
    <row r="11" spans="1:9">
      <c r="A11" s="79"/>
      <c r="B11" s="58"/>
      <c r="C11" s="29"/>
      <c r="D11" s="131">
        <f>SUMIF(D12:D1012,"&gt;0")</f>
        <v>150</v>
      </c>
      <c r="E11" s="360"/>
      <c r="F11" s="67">
        <f>SUMIF(F12:F1110,"&gt;0")</f>
        <v>3</v>
      </c>
      <c r="G11" s="261"/>
    </row>
    <row r="12" spans="1:9">
      <c r="A12" s="36">
        <v>1</v>
      </c>
      <c r="B12" s="7" t="s">
        <v>921</v>
      </c>
      <c r="C12" s="189">
        <v>2021</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c r="A13" s="36">
        <v>2</v>
      </c>
      <c r="B13" s="7" t="s">
        <v>921</v>
      </c>
      <c r="C13" s="189">
        <v>2021</v>
      </c>
      <c r="D13" s="132">
        <f t="shared" si="0"/>
        <v>50</v>
      </c>
      <c r="E13" s="36"/>
      <c r="F13" s="68">
        <f t="shared" si="1"/>
        <v>1</v>
      </c>
      <c r="G13" s="64" t="b">
        <f t="shared" si="2"/>
        <v>0</v>
      </c>
      <c r="H13" s="65">
        <f t="shared" ref="H13:H76" si="4">LEN(B13)-LEN(SUBSTITUTE(B13,",",""))+1</f>
        <v>1</v>
      </c>
    </row>
    <row r="14" spans="1:9">
      <c r="A14" s="36">
        <v>3</v>
      </c>
      <c r="B14" s="7" t="s">
        <v>921</v>
      </c>
      <c r="C14" s="189">
        <v>2021</v>
      </c>
      <c r="D14" s="132">
        <f t="shared" si="0"/>
        <v>50</v>
      </c>
      <c r="E14" s="36"/>
      <c r="F14" s="68">
        <f t="shared" si="1"/>
        <v>1</v>
      </c>
      <c r="G14" s="64" t="b">
        <f t="shared" si="2"/>
        <v>0</v>
      </c>
      <c r="H14" s="65">
        <f t="shared" si="4"/>
        <v>1</v>
      </c>
    </row>
    <row r="15" spans="1:9">
      <c r="A15" s="36">
        <v>4</v>
      </c>
      <c r="B15" s="6"/>
      <c r="C15" s="188"/>
      <c r="D15" s="132" t="str">
        <f t="shared" si="0"/>
        <v/>
      </c>
      <c r="E15" s="36"/>
      <c r="F15" s="68" t="str">
        <f t="shared" si="1"/>
        <v/>
      </c>
      <c r="G15" s="64" t="b">
        <f t="shared" si="2"/>
        <v>0</v>
      </c>
      <c r="H15" s="65">
        <f t="shared" si="4"/>
        <v>1</v>
      </c>
    </row>
    <row r="16" spans="1:9">
      <c r="A16" s="36">
        <v>5</v>
      </c>
      <c r="B16" s="6"/>
      <c r="C16" s="188"/>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B4VNsJkWRcusBV6+3GronNRrHox6S6eH8wBmA0JloV7S374dZADzqLTnN+ojry3bjZ6awY5uj39RJ2kTaQz/8g==" saltValue="a4VKIXCvTF94PFWiqIDtP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heetViews>
  <sheetFormatPr defaultColWidth="9.109375" defaultRowHeight="15.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customWidth="1"/>
    <col min="11" max="19" width="9.109375" style="57" customWidth="1"/>
    <col min="20" max="16384" width="9.10937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Electronică și Telecomunicații</v>
      </c>
      <c r="D2" s="54"/>
      <c r="E2" s="56"/>
      <c r="F2" s="46"/>
      <c r="G2" s="55"/>
      <c r="J2"/>
    </row>
    <row r="3" spans="1:10" s="53" customFormat="1">
      <c r="A3" s="133" t="str">
        <f>IF(ISBLANK(departament),"","Departamentul " &amp; departament)</f>
        <v>Departamentul Electronică Aplicată</v>
      </c>
      <c r="D3" s="54"/>
      <c r="E3" s="56"/>
      <c r="F3" s="46"/>
      <c r="G3" s="55"/>
      <c r="J3"/>
    </row>
    <row r="4" spans="1:10">
      <c r="A4" s="448" t="s">
        <v>858</v>
      </c>
      <c r="B4" s="448"/>
      <c r="C4" s="448"/>
      <c r="D4" s="448"/>
      <c r="E4" s="448"/>
      <c r="F4" s="448"/>
      <c r="G4" s="448"/>
      <c r="H4" s="448"/>
    </row>
    <row r="5" spans="1:10" ht="51.75" customHeight="1">
      <c r="A5" s="454" t="s">
        <v>933</v>
      </c>
      <c r="B5" s="454"/>
      <c r="C5" s="454"/>
      <c r="D5" s="454"/>
      <c r="E5" s="454"/>
      <c r="F5" s="301"/>
      <c r="G5" s="196"/>
    </row>
    <row r="6" spans="1:10" ht="13.5" customHeight="1">
      <c r="D6" s="57"/>
      <c r="E6" s="305"/>
      <c r="F6" s="305" t="str">
        <f>CONCATENATE(functie," ",nume_candidat)</f>
        <v>Asistent Popescu Ion</v>
      </c>
    </row>
    <row r="7" spans="1:10" ht="18.75" customHeight="1">
      <c r="A7" s="446" t="s">
        <v>338</v>
      </c>
      <c r="B7" s="446" t="s">
        <v>934</v>
      </c>
      <c r="C7" s="446" t="s">
        <v>932</v>
      </c>
      <c r="D7" s="456" t="s">
        <v>2</v>
      </c>
      <c r="E7" s="446" t="s">
        <v>544</v>
      </c>
      <c r="F7" s="456" t="s">
        <v>1166</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263" t="str">
        <f>CONCATENATE("ultimii ",durata_evaluare," ani")</f>
        <v>ultimii 5 ani</v>
      </c>
      <c r="F10" s="458"/>
      <c r="G10" s="263" t="str">
        <f>CONCATENATE("ultimii                                  ",durata_evaluare," ani")</f>
        <v>ultimii                                  5 ani</v>
      </c>
      <c r="H10" s="469"/>
      <c r="I10" s="453"/>
    </row>
    <row r="11" spans="1:10">
      <c r="A11" s="79"/>
      <c r="B11" s="58"/>
      <c r="C11" s="58"/>
      <c r="D11" s="29"/>
      <c r="E11" s="302">
        <f>SUMIF(E12:E1012,"&gt;0")</f>
        <v>3689.2178000000004</v>
      </c>
      <c r="F11" s="360"/>
      <c r="G11" s="67">
        <f>SUMIF(G12:G1110,"&gt;0")</f>
        <v>3</v>
      </c>
      <c r="H11" s="261"/>
    </row>
    <row r="12" spans="1:10">
      <c r="A12" s="36">
        <v>1</v>
      </c>
      <c r="B12" s="7" t="s">
        <v>934</v>
      </c>
      <c r="C12" s="169">
        <v>10000</v>
      </c>
      <c r="D12" s="189">
        <v>2021</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c r="A13" s="36">
        <v>2</v>
      </c>
      <c r="B13" s="7" t="s">
        <v>934</v>
      </c>
      <c r="C13" s="169">
        <v>235465</v>
      </c>
      <c r="D13" s="189">
        <v>2021</v>
      </c>
      <c r="E13" s="303">
        <f t="shared" si="0"/>
        <v>2354.65</v>
      </c>
      <c r="F13" s="36"/>
      <c r="G13" s="68">
        <f t="shared" si="1"/>
        <v>1</v>
      </c>
      <c r="H13" s="64" t="b">
        <f t="shared" si="2"/>
        <v>0</v>
      </c>
      <c r="I13" s="65">
        <f t="shared" ref="I13:I76" si="4">LEN(B13)-LEN(SUBSTITUTE(B13,",",""))+1</f>
        <v>1</v>
      </c>
    </row>
    <row r="14" spans="1:10">
      <c r="A14" s="36">
        <v>3</v>
      </c>
      <c r="B14" s="7" t="s">
        <v>934</v>
      </c>
      <c r="C14" s="169">
        <v>123456.78</v>
      </c>
      <c r="D14" s="189">
        <v>2021</v>
      </c>
      <c r="E14" s="303">
        <f t="shared" si="0"/>
        <v>1234.5678</v>
      </c>
      <c r="F14" s="36"/>
      <c r="G14" s="68">
        <f t="shared" si="1"/>
        <v>1</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SFimAx/sP/P9k+B5otLv9HY8sfmal236NWrtu+/Xq5Y3g1jBA6Dvf8rA9GMb0TrKN2m8xMnM1UGYuc7610MbpQ==" saltValue="zs7KEfzWZM2JgrB7Y0qnJ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22.441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8" t="s">
        <v>858</v>
      </c>
      <c r="B4" s="448"/>
      <c r="C4" s="448"/>
      <c r="D4" s="448"/>
      <c r="E4" s="448"/>
      <c r="F4" s="448"/>
    </row>
    <row r="5" spans="1:7" ht="39.75" customHeight="1">
      <c r="A5" s="454" t="s">
        <v>935</v>
      </c>
      <c r="B5" s="454"/>
      <c r="C5" s="454"/>
      <c r="D5" s="454"/>
      <c r="E5" s="454"/>
    </row>
    <row r="6" spans="1:7" ht="13.5" customHeight="1">
      <c r="C6" s="57"/>
      <c r="D6" s="262" t="str">
        <f>CONCATENATE(functie," ",nume_candidat)</f>
        <v>Asistent Popescu Ion</v>
      </c>
    </row>
    <row r="7" spans="1:7" ht="18.75" customHeight="1">
      <c r="A7" s="446" t="s">
        <v>338</v>
      </c>
      <c r="B7" s="446" t="s">
        <v>921</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30</v>
      </c>
      <c r="E11" s="67">
        <f>SUMIF(E12:E1110,"&gt;0")</f>
        <v>3</v>
      </c>
      <c r="F11" s="261"/>
    </row>
    <row r="12" spans="1:7">
      <c r="A12" s="36">
        <v>1</v>
      </c>
      <c r="B12" s="7" t="s">
        <v>921</v>
      </c>
      <c r="C12" s="189">
        <v>2021</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921</v>
      </c>
      <c r="C13" s="189">
        <v>2021</v>
      </c>
      <c r="D13" s="132">
        <f t="shared" si="0"/>
        <v>10</v>
      </c>
      <c r="E13" s="68">
        <f t="shared" si="1"/>
        <v>1</v>
      </c>
      <c r="F13" s="64" t="b">
        <f t="shared" si="2"/>
        <v>0</v>
      </c>
      <c r="G13" s="65">
        <f t="shared" ref="G13:G76" si="4">LEN(B13)-LEN(SUBSTITUTE(B13,",",""))+1</f>
        <v>1</v>
      </c>
    </row>
    <row r="14" spans="1:7">
      <c r="A14" s="36">
        <v>3</v>
      </c>
      <c r="B14" s="7" t="s">
        <v>921</v>
      </c>
      <c r="C14" s="189">
        <v>2021</v>
      </c>
      <c r="D14" s="132">
        <f t="shared" si="0"/>
        <v>10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6DG3N/gUavxijqgAN0T/EjBfdxded/kfv/jlm5UQROkHuAI6hsAsglrk7fndCXamCggbQA3ouP1lxfpcRS3D1A==" saltValue="UJpRULMqWI425rZOGaRFb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8" customWidth="1"/>
    <col min="2" max="2" width="56.44140625" style="38" customWidth="1"/>
    <col min="3" max="16384" width="9.109375" style="38"/>
  </cols>
  <sheetData>
    <row r="2" spans="1:2">
      <c r="B2" s="119" t="s">
        <v>568</v>
      </c>
    </row>
    <row r="4" spans="1:2" ht="28.8">
      <c r="A4" s="120" t="s">
        <v>90</v>
      </c>
      <c r="B4" s="121" t="s">
        <v>320</v>
      </c>
    </row>
    <row r="5" spans="1:2" ht="15.6">
      <c r="A5" s="138">
        <v>1</v>
      </c>
      <c r="B5" s="122" t="s">
        <v>367</v>
      </c>
    </row>
    <row r="6" spans="1:2" ht="15.6">
      <c r="A6" s="138">
        <v>2</v>
      </c>
      <c r="B6" s="122" t="s">
        <v>368</v>
      </c>
    </row>
    <row r="7" spans="1:2" ht="15.6">
      <c r="A7" s="138">
        <v>3</v>
      </c>
      <c r="B7" s="122" t="s">
        <v>369</v>
      </c>
    </row>
    <row r="8" spans="1:2" ht="15.6">
      <c r="A8" s="138">
        <v>4</v>
      </c>
      <c r="B8" s="122" t="s">
        <v>370</v>
      </c>
    </row>
    <row r="9" spans="1:2" ht="15.6">
      <c r="A9" s="138">
        <v>5</v>
      </c>
      <c r="B9" s="122" t="s">
        <v>371</v>
      </c>
    </row>
    <row r="10" spans="1:2" ht="15.6">
      <c r="A10" s="138">
        <v>6</v>
      </c>
      <c r="B10" s="122" t="s">
        <v>372</v>
      </c>
    </row>
    <row r="11" spans="1:2" ht="15.6">
      <c r="A11" s="138">
        <v>7</v>
      </c>
      <c r="B11" s="122" t="s">
        <v>373</v>
      </c>
    </row>
    <row r="12" spans="1:2" ht="15.6">
      <c r="A12" s="138">
        <v>8</v>
      </c>
      <c r="B12" s="122" t="s">
        <v>374</v>
      </c>
    </row>
    <row r="13" spans="1:2" ht="15.6">
      <c r="A13" s="138">
        <v>9</v>
      </c>
      <c r="B13" s="122" t="s">
        <v>375</v>
      </c>
    </row>
    <row r="14" spans="1:2" ht="15.6">
      <c r="A14" s="138">
        <v>10</v>
      </c>
      <c r="B14" s="123" t="s">
        <v>376</v>
      </c>
    </row>
    <row r="15" spans="1:2" ht="15.6">
      <c r="A15" s="138">
        <v>11</v>
      </c>
      <c r="B15" s="123" t="s">
        <v>377</v>
      </c>
    </row>
    <row r="16" spans="1:2" ht="15.6">
      <c r="A16" s="138">
        <v>12</v>
      </c>
      <c r="B16" s="123" t="s">
        <v>378</v>
      </c>
    </row>
    <row r="17" spans="1:2" ht="15.6">
      <c r="A17" s="138">
        <v>13</v>
      </c>
      <c r="B17" s="123" t="s">
        <v>569</v>
      </c>
    </row>
    <row r="18" spans="1:2" ht="15.6">
      <c r="A18" s="138">
        <v>14</v>
      </c>
      <c r="B18" s="123" t="s">
        <v>379</v>
      </c>
    </row>
    <row r="19" spans="1:2" ht="15.6">
      <c r="A19" s="138">
        <v>15</v>
      </c>
      <c r="B19" s="123" t="s">
        <v>380</v>
      </c>
    </row>
    <row r="20" spans="1:2" ht="15.6">
      <c r="A20" s="138">
        <v>16</v>
      </c>
      <c r="B20" s="123" t="s">
        <v>570</v>
      </c>
    </row>
    <row r="21" spans="1:2" ht="15.6">
      <c r="A21" s="138">
        <v>17</v>
      </c>
      <c r="B21" s="123" t="s">
        <v>381</v>
      </c>
    </row>
    <row r="22" spans="1:2" ht="15.6">
      <c r="A22" s="138">
        <v>18</v>
      </c>
      <c r="B22" s="123" t="s">
        <v>382</v>
      </c>
    </row>
    <row r="23" spans="1:2" ht="15.6">
      <c r="A23" s="138">
        <v>19</v>
      </c>
      <c r="B23" s="123" t="s">
        <v>571</v>
      </c>
    </row>
    <row r="24" spans="1:2" ht="15.6">
      <c r="A24" s="138">
        <v>20</v>
      </c>
      <c r="B24" s="123" t="s">
        <v>383</v>
      </c>
    </row>
    <row r="25" spans="1:2" ht="15.6">
      <c r="A25" s="138">
        <v>21</v>
      </c>
      <c r="B25" s="123" t="s">
        <v>384</v>
      </c>
    </row>
    <row r="26" spans="1:2" ht="15.6">
      <c r="A26" s="138">
        <v>22</v>
      </c>
      <c r="B26" s="123" t="s">
        <v>385</v>
      </c>
    </row>
    <row r="27" spans="1:2" ht="15.6">
      <c r="A27" s="138">
        <v>23</v>
      </c>
      <c r="B27" s="123" t="s">
        <v>386</v>
      </c>
    </row>
    <row r="28" spans="1:2" ht="15.6">
      <c r="A28" s="138">
        <v>24</v>
      </c>
      <c r="B28" s="123" t="s">
        <v>387</v>
      </c>
    </row>
    <row r="29" spans="1:2" ht="15.6">
      <c r="A29" s="138">
        <v>25</v>
      </c>
      <c r="B29" s="123" t="s">
        <v>388</v>
      </c>
    </row>
    <row r="30" spans="1:2" ht="15.6">
      <c r="A30" s="138">
        <v>26</v>
      </c>
      <c r="B30" s="123" t="s">
        <v>572</v>
      </c>
    </row>
    <row r="31" spans="1:2" ht="15.6">
      <c r="A31" s="138">
        <v>27</v>
      </c>
      <c r="B31" s="123" t="s">
        <v>573</v>
      </c>
    </row>
    <row r="32" spans="1:2" ht="15.6">
      <c r="A32" s="138">
        <v>28</v>
      </c>
      <c r="B32" s="123" t="s">
        <v>574</v>
      </c>
    </row>
    <row r="33" spans="1:2" ht="15.6">
      <c r="A33" s="138">
        <v>29</v>
      </c>
      <c r="B33" s="123" t="s">
        <v>575</v>
      </c>
    </row>
    <row r="34" spans="1:2" ht="15.6">
      <c r="A34" s="138">
        <v>30</v>
      </c>
      <c r="B34" s="123" t="s">
        <v>417</v>
      </c>
    </row>
    <row r="35" spans="1:2" ht="15.6">
      <c r="A35" s="138">
        <v>31</v>
      </c>
      <c r="B35" s="123" t="s">
        <v>576</v>
      </c>
    </row>
    <row r="36" spans="1:2" ht="15.6">
      <c r="A36" s="138">
        <v>32</v>
      </c>
      <c r="B36" s="123" t="s">
        <v>418</v>
      </c>
    </row>
    <row r="37" spans="1:2" ht="15.6">
      <c r="A37" s="138">
        <v>33</v>
      </c>
      <c r="B37" s="123" t="s">
        <v>419</v>
      </c>
    </row>
    <row r="38" spans="1:2" ht="15.6">
      <c r="A38" s="138">
        <v>34</v>
      </c>
      <c r="B38" s="123" t="s">
        <v>421</v>
      </c>
    </row>
    <row r="39" spans="1:2" ht="15.6">
      <c r="A39" s="138">
        <v>35</v>
      </c>
      <c r="B39" s="123" t="s">
        <v>577</v>
      </c>
    </row>
    <row r="40" spans="1:2" ht="15.6">
      <c r="A40" s="138">
        <v>36</v>
      </c>
      <c r="B40" s="123" t="s">
        <v>578</v>
      </c>
    </row>
    <row r="41" spans="1:2" ht="15.6">
      <c r="A41" s="138">
        <v>37</v>
      </c>
      <c r="B41" s="123" t="s">
        <v>579</v>
      </c>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ht="15.6">
      <c r="A50" s="138">
        <v>46</v>
      </c>
      <c r="B50" s="123"/>
    </row>
  </sheetData>
  <sheetProtection algorithmName="SHA-512" hashValue="BQzf7R2A1Dgk7JLHfvF/GaF+fGAdvvOuNugt7SJE+6xKOKjT4aW7WKbVdUmx7J4yOoNiF4+K0ExOyAfcA5X5qw==" saltValue="hnQXNDqRr/ruIntZUja32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bestFit="1" customWidth="1"/>
    <col min="3" max="16384" width="9.109375" style="38"/>
  </cols>
  <sheetData>
    <row r="2" spans="1:2">
      <c r="B2" s="119" t="s">
        <v>568</v>
      </c>
    </row>
    <row r="4" spans="1:2" ht="28.8">
      <c r="A4" s="120" t="s">
        <v>90</v>
      </c>
      <c r="B4" s="121" t="s">
        <v>324</v>
      </c>
    </row>
    <row r="5" spans="1:2" ht="15.6">
      <c r="A5" s="138">
        <v>1</v>
      </c>
      <c r="B5" s="123" t="s">
        <v>389</v>
      </c>
    </row>
    <row r="6" spans="1:2" ht="15.6">
      <c r="A6" s="138">
        <v>2</v>
      </c>
      <c r="B6" s="123" t="s">
        <v>390</v>
      </c>
    </row>
    <row r="7" spans="1:2" ht="15.6">
      <c r="A7" s="138">
        <v>3</v>
      </c>
      <c r="B7" s="123" t="s">
        <v>391</v>
      </c>
    </row>
    <row r="8" spans="1:2" ht="15.6">
      <c r="A8" s="138">
        <v>4</v>
      </c>
      <c r="B8" s="123" t="s">
        <v>420</v>
      </c>
    </row>
    <row r="9" spans="1:2" ht="15.6">
      <c r="A9" s="138">
        <v>5</v>
      </c>
      <c r="B9" s="123" t="s">
        <v>392</v>
      </c>
    </row>
    <row r="10" spans="1:2" ht="15.6">
      <c r="A10" s="138">
        <v>6</v>
      </c>
      <c r="B10" s="123" t="s">
        <v>393</v>
      </c>
    </row>
    <row r="11" spans="1:2" ht="15.6">
      <c r="A11" s="138">
        <v>7</v>
      </c>
      <c r="B11" s="123" t="s">
        <v>394</v>
      </c>
    </row>
    <row r="12" spans="1:2" ht="15.6">
      <c r="A12" s="138">
        <v>8</v>
      </c>
      <c r="B12" s="123" t="s">
        <v>395</v>
      </c>
    </row>
    <row r="13" spans="1:2" ht="15.6">
      <c r="A13" s="138">
        <v>9</v>
      </c>
      <c r="B13" s="123" t="s">
        <v>396</v>
      </c>
    </row>
    <row r="14" spans="1:2" ht="15.6">
      <c r="A14" s="138">
        <v>10</v>
      </c>
      <c r="B14" s="123" t="s">
        <v>397</v>
      </c>
    </row>
    <row r="15" spans="1:2" ht="15.6">
      <c r="A15" s="138">
        <v>11</v>
      </c>
      <c r="B15" s="123" t="s">
        <v>398</v>
      </c>
    </row>
    <row r="16" spans="1:2" ht="15.6">
      <c r="A16" s="138">
        <v>12</v>
      </c>
      <c r="B16" s="123" t="s">
        <v>399</v>
      </c>
    </row>
    <row r="17" spans="1:2" ht="15.6">
      <c r="A17" s="138">
        <v>13</v>
      </c>
      <c r="B17" s="123" t="s">
        <v>400</v>
      </c>
    </row>
    <row r="18" spans="1:2" ht="15.6">
      <c r="A18" s="138">
        <v>14</v>
      </c>
      <c r="B18" s="123" t="s">
        <v>401</v>
      </c>
    </row>
    <row r="19" spans="1:2" ht="15.6">
      <c r="A19" s="138">
        <v>15</v>
      </c>
      <c r="B19" s="123" t="s">
        <v>402</v>
      </c>
    </row>
    <row r="20" spans="1:2" ht="15.6">
      <c r="A20" s="138">
        <v>16</v>
      </c>
      <c r="B20" s="123" t="s">
        <v>403</v>
      </c>
    </row>
    <row r="21" spans="1:2" ht="15.6">
      <c r="A21" s="138">
        <v>17</v>
      </c>
      <c r="B21" s="123" t="s">
        <v>404</v>
      </c>
    </row>
    <row r="22" spans="1:2" ht="15.6">
      <c r="A22" s="138">
        <v>18</v>
      </c>
      <c r="B22" s="123" t="s">
        <v>405</v>
      </c>
    </row>
    <row r="23" spans="1:2" ht="15.6">
      <c r="A23" s="138">
        <v>19</v>
      </c>
      <c r="B23" s="123" t="s">
        <v>406</v>
      </c>
    </row>
    <row r="24" spans="1:2" ht="15.6">
      <c r="A24" s="138">
        <v>20</v>
      </c>
      <c r="B24" s="123" t="s">
        <v>407</v>
      </c>
    </row>
    <row r="25" spans="1:2" ht="15.6">
      <c r="A25" s="138">
        <v>21</v>
      </c>
      <c r="B25" s="123" t="s">
        <v>408</v>
      </c>
    </row>
    <row r="26" spans="1:2" ht="15.6">
      <c r="A26" s="138">
        <v>22</v>
      </c>
      <c r="B26" s="123" t="s">
        <v>409</v>
      </c>
    </row>
    <row r="27" spans="1:2" ht="15.6">
      <c r="A27" s="138">
        <v>23</v>
      </c>
      <c r="B27" s="123" t="s">
        <v>410</v>
      </c>
    </row>
    <row r="28" spans="1:2" ht="15.6">
      <c r="A28" s="138">
        <v>24</v>
      </c>
      <c r="B28" s="123" t="s">
        <v>411</v>
      </c>
    </row>
    <row r="29" spans="1:2" ht="15.6">
      <c r="A29" s="138">
        <v>25</v>
      </c>
      <c r="B29" s="123" t="s">
        <v>580</v>
      </c>
    </row>
    <row r="30" spans="1:2" ht="15.6">
      <c r="A30" s="138">
        <v>26</v>
      </c>
      <c r="B30" s="123" t="s">
        <v>412</v>
      </c>
    </row>
    <row r="31" spans="1:2" ht="15.6">
      <c r="A31" s="138">
        <v>27</v>
      </c>
      <c r="B31" s="123" t="s">
        <v>413</v>
      </c>
    </row>
    <row r="32" spans="1:2" ht="15.6">
      <c r="A32" s="138">
        <v>28</v>
      </c>
      <c r="B32" s="123" t="s">
        <v>581</v>
      </c>
    </row>
    <row r="33" spans="1:2" ht="15.6">
      <c r="A33" s="138">
        <v>29</v>
      </c>
      <c r="B33" s="123" t="s">
        <v>414</v>
      </c>
    </row>
    <row r="34" spans="1:2" ht="15.6">
      <c r="A34" s="138">
        <v>30</v>
      </c>
      <c r="B34" s="123" t="s">
        <v>415</v>
      </c>
    </row>
    <row r="35" spans="1:2" ht="15.6">
      <c r="A35" s="138">
        <v>31</v>
      </c>
      <c r="B35" s="123" t="s">
        <v>416</v>
      </c>
    </row>
    <row r="36" spans="1:2" ht="15.6">
      <c r="A36" s="138">
        <v>32</v>
      </c>
      <c r="B36" s="123" t="s">
        <v>582</v>
      </c>
    </row>
    <row r="37" spans="1:2" ht="15.6">
      <c r="A37" s="138">
        <v>33</v>
      </c>
      <c r="B37" s="123" t="s">
        <v>583</v>
      </c>
    </row>
    <row r="38" spans="1:2" ht="15.6">
      <c r="A38" s="138">
        <v>34</v>
      </c>
      <c r="B38" s="123" t="s">
        <v>584</v>
      </c>
    </row>
    <row r="39" spans="1:2" ht="15.6">
      <c r="A39" s="138">
        <v>35</v>
      </c>
      <c r="B39" s="123" t="s">
        <v>585</v>
      </c>
    </row>
    <row r="40" spans="1:2" ht="15.6">
      <c r="A40" s="138">
        <v>36</v>
      </c>
      <c r="B40" s="123" t="s">
        <v>586</v>
      </c>
    </row>
    <row r="41" spans="1:2" ht="15.6">
      <c r="A41" s="138">
        <v>37</v>
      </c>
      <c r="B41" s="123" t="s">
        <v>587</v>
      </c>
    </row>
    <row r="42" spans="1:2" ht="15.6">
      <c r="A42" s="138">
        <v>38</v>
      </c>
      <c r="B42" s="123" t="s">
        <v>588</v>
      </c>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J0nQM+WjhYNWHJMXKa/Of8aQKbfEfjvN/JS8iP/bv82l9VcsYPyEOg+5IvEva6muMboYdoZAosxFgiHzMCV2Fw==" saltValue="zFxp6XitBUkvynwZIk54a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customWidth="1"/>
    <col min="3" max="16384" width="9.109375" style="38"/>
  </cols>
  <sheetData>
    <row r="2" spans="1:2">
      <c r="B2" s="119" t="s">
        <v>568</v>
      </c>
    </row>
    <row r="4" spans="1:2" ht="28.8">
      <c r="A4" s="120" t="s">
        <v>90</v>
      </c>
      <c r="B4" s="121" t="s">
        <v>670</v>
      </c>
    </row>
    <row r="5" spans="1:2" ht="15.6">
      <c r="A5" s="138">
        <v>1</v>
      </c>
      <c r="B5" s="123" t="s">
        <v>672</v>
      </c>
    </row>
    <row r="6" spans="1:2" ht="15.6">
      <c r="A6" s="138">
        <v>2</v>
      </c>
      <c r="B6" s="123" t="s">
        <v>673</v>
      </c>
    </row>
    <row r="7" spans="1:2" ht="15.6">
      <c r="A7" s="138">
        <v>3</v>
      </c>
      <c r="B7" s="123" t="s">
        <v>674</v>
      </c>
    </row>
    <row r="8" spans="1:2" ht="15.6">
      <c r="A8" s="138">
        <v>4</v>
      </c>
      <c r="B8" s="123" t="s">
        <v>675</v>
      </c>
    </row>
    <row r="9" spans="1:2" ht="15.6">
      <c r="A9" s="138">
        <v>5</v>
      </c>
      <c r="B9" s="123" t="s">
        <v>676</v>
      </c>
    </row>
    <row r="10" spans="1:2" ht="15.6">
      <c r="A10" s="138">
        <v>6</v>
      </c>
      <c r="B10" s="123"/>
    </row>
    <row r="11" spans="1:2" ht="15.6">
      <c r="A11" s="138">
        <v>7</v>
      </c>
      <c r="B11" s="123"/>
    </row>
    <row r="12" spans="1:2" ht="15.6">
      <c r="A12" s="138">
        <v>8</v>
      </c>
      <c r="B12" s="123"/>
    </row>
    <row r="13" spans="1:2" ht="15.6">
      <c r="A13" s="138">
        <v>9</v>
      </c>
      <c r="B13" s="123"/>
    </row>
    <row r="14" spans="1:2" ht="15.6">
      <c r="A14" s="138">
        <v>10</v>
      </c>
      <c r="B14" s="123"/>
    </row>
    <row r="15" spans="1:2" ht="15.6">
      <c r="A15" s="138">
        <v>11</v>
      </c>
      <c r="B15" s="123"/>
    </row>
    <row r="16" spans="1:2" ht="15.6">
      <c r="A16" s="138">
        <v>12</v>
      </c>
      <c r="B16" s="123"/>
    </row>
    <row r="17" spans="1:2" ht="15.6">
      <c r="A17" s="138">
        <v>13</v>
      </c>
      <c r="B17" s="123"/>
    </row>
    <row r="18" spans="1:2" ht="15.6">
      <c r="A18" s="138">
        <v>14</v>
      </c>
      <c r="B18" s="123"/>
    </row>
    <row r="19" spans="1:2" ht="15.6">
      <c r="A19" s="138">
        <v>15</v>
      </c>
      <c r="B19" s="123"/>
    </row>
    <row r="20" spans="1:2" ht="15.6">
      <c r="A20" s="138">
        <v>16</v>
      </c>
      <c r="B20" s="123"/>
    </row>
    <row r="21" spans="1:2" ht="15.6">
      <c r="A21" s="138">
        <v>17</v>
      </c>
      <c r="B21" s="123"/>
    </row>
    <row r="22" spans="1:2" ht="15.6">
      <c r="A22" s="138">
        <v>18</v>
      </c>
      <c r="B22" s="123"/>
    </row>
    <row r="23" spans="1:2" ht="15.6">
      <c r="A23" s="138">
        <v>19</v>
      </c>
      <c r="B23" s="123"/>
    </row>
    <row r="24" spans="1:2" ht="15.6">
      <c r="A24" s="138">
        <v>20</v>
      </c>
      <c r="B24" s="123"/>
    </row>
    <row r="25" spans="1:2" ht="15.6">
      <c r="A25" s="138">
        <v>21</v>
      </c>
      <c r="B25" s="123"/>
    </row>
    <row r="26" spans="1:2" ht="15.6">
      <c r="A26" s="138">
        <v>22</v>
      </c>
      <c r="B26" s="123"/>
    </row>
    <row r="27" spans="1:2" ht="15.6">
      <c r="A27" s="138">
        <v>23</v>
      </c>
      <c r="B27" s="123"/>
    </row>
    <row r="28" spans="1:2" ht="15.6">
      <c r="A28" s="138">
        <v>24</v>
      </c>
      <c r="B28" s="123"/>
    </row>
    <row r="29" spans="1:2" ht="15.6">
      <c r="A29" s="138">
        <v>25</v>
      </c>
      <c r="B29" s="123"/>
    </row>
    <row r="30" spans="1:2" ht="15.6">
      <c r="A30" s="138">
        <v>26</v>
      </c>
      <c r="B30" s="123"/>
    </row>
    <row r="31" spans="1:2" ht="15.6">
      <c r="A31" s="138">
        <v>27</v>
      </c>
      <c r="B31" s="123"/>
    </row>
    <row r="32" spans="1:2" ht="15.6">
      <c r="A32" s="138">
        <v>28</v>
      </c>
      <c r="B32" s="123"/>
    </row>
    <row r="33" spans="1:2" ht="15.6">
      <c r="A33" s="138">
        <v>29</v>
      </c>
      <c r="B33" s="123"/>
    </row>
    <row r="34" spans="1:2" ht="15.6">
      <c r="A34" s="138">
        <v>30</v>
      </c>
      <c r="B34" s="123"/>
    </row>
    <row r="35" spans="1:2" ht="15.6">
      <c r="A35" s="138">
        <v>31</v>
      </c>
      <c r="B35" s="123"/>
    </row>
    <row r="36" spans="1:2" ht="15.6">
      <c r="A36" s="138">
        <v>32</v>
      </c>
      <c r="B36" s="123"/>
    </row>
    <row r="37" spans="1:2" ht="15.6">
      <c r="A37" s="138">
        <v>33</v>
      </c>
      <c r="B37" s="123"/>
    </row>
    <row r="38" spans="1:2" ht="15.6">
      <c r="A38" s="138">
        <v>34</v>
      </c>
      <c r="B38" s="123"/>
    </row>
    <row r="39" spans="1:2" ht="15.6">
      <c r="A39" s="138">
        <v>35</v>
      </c>
      <c r="B39" s="123"/>
    </row>
    <row r="40" spans="1:2" ht="15.6">
      <c r="A40" s="138">
        <v>36</v>
      </c>
      <c r="B40" s="123"/>
    </row>
    <row r="41" spans="1:2" ht="15.6">
      <c r="A41" s="138">
        <v>37</v>
      </c>
      <c r="B41" s="123"/>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X8ClCD9UGEv9LpYPfBiNzpEM+/7ozTu3y2iagw0izZISrMnotqPDKZOyG+E8kjfSqPIpuLy97P90QqUgO0hhMw==" saltValue="6Ekxtkz5NzblhY0i/4T/I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 min="4" max="8" width="9.109375" customWidth="1"/>
  </cols>
  <sheetData>
    <row r="1" spans="1:3" s="1" customFormat="1" ht="28.8">
      <c r="A1" s="120" t="s">
        <v>90</v>
      </c>
      <c r="B1" s="292" t="s">
        <v>91</v>
      </c>
      <c r="C1" s="120" t="s">
        <v>589</v>
      </c>
    </row>
    <row r="2" spans="1:3" s="1" customFormat="1" ht="15" customHeight="1">
      <c r="A2" s="293">
        <v>1</v>
      </c>
      <c r="B2" s="294" t="s">
        <v>340</v>
      </c>
      <c r="C2" s="295" t="s">
        <v>590</v>
      </c>
    </row>
    <row r="3" spans="1:3" ht="15" customHeight="1">
      <c r="A3" s="293">
        <v>2</v>
      </c>
      <c r="B3" s="294" t="s">
        <v>339</v>
      </c>
      <c r="C3" s="295" t="s">
        <v>591</v>
      </c>
    </row>
    <row r="4" spans="1:3" ht="15" customHeight="1">
      <c r="A4" s="293">
        <v>3</v>
      </c>
      <c r="B4" s="294" t="s">
        <v>92</v>
      </c>
      <c r="C4" s="295" t="s">
        <v>592</v>
      </c>
    </row>
    <row r="5" spans="1:3" ht="15" customHeight="1">
      <c r="A5" s="293">
        <v>4</v>
      </c>
      <c r="B5" s="294" t="s">
        <v>593</v>
      </c>
      <c r="C5" s="296" t="s">
        <v>594</v>
      </c>
    </row>
    <row r="6" spans="1:3" ht="15" customHeight="1">
      <c r="A6" s="293">
        <v>5</v>
      </c>
      <c r="B6" s="294" t="s">
        <v>95</v>
      </c>
      <c r="C6" s="296" t="s">
        <v>595</v>
      </c>
    </row>
    <row r="7" spans="1:3" ht="15" customHeight="1">
      <c r="A7" s="293">
        <v>6</v>
      </c>
      <c r="B7" s="294" t="s">
        <v>341</v>
      </c>
      <c r="C7" s="295" t="s">
        <v>596</v>
      </c>
    </row>
    <row r="8" spans="1:3" ht="15" customHeight="1">
      <c r="A8" s="293">
        <v>7</v>
      </c>
      <c r="B8" s="294" t="s">
        <v>597</v>
      </c>
      <c r="C8" s="295" t="s">
        <v>598</v>
      </c>
    </row>
    <row r="9" spans="1:3" ht="15" customHeight="1">
      <c r="A9" s="293">
        <v>8</v>
      </c>
      <c r="B9" s="294" t="s">
        <v>94</v>
      </c>
      <c r="C9" s="296" t="s">
        <v>599</v>
      </c>
    </row>
    <row r="10" spans="1:3" ht="15" customHeight="1">
      <c r="A10" s="293">
        <v>9</v>
      </c>
      <c r="B10" s="294" t="s">
        <v>342</v>
      </c>
      <c r="C10" s="296" t="s">
        <v>600</v>
      </c>
    </row>
    <row r="11" spans="1:3" ht="15" customHeight="1">
      <c r="A11" s="293">
        <v>10</v>
      </c>
      <c r="B11" s="294" t="s">
        <v>601</v>
      </c>
      <c r="C11" s="296" t="s">
        <v>602</v>
      </c>
    </row>
    <row r="12" spans="1:3" ht="15" customHeight="1">
      <c r="A12" s="293">
        <v>11</v>
      </c>
      <c r="B12" s="294" t="s">
        <v>93</v>
      </c>
      <c r="C12" s="296" t="s">
        <v>603</v>
      </c>
    </row>
    <row r="13" spans="1:3" ht="15" customHeight="1">
      <c r="A13" s="293">
        <v>12</v>
      </c>
      <c r="B13" s="294" t="s">
        <v>343</v>
      </c>
      <c r="C13" s="295" t="s">
        <v>604</v>
      </c>
    </row>
    <row r="14" spans="1:3" ht="15" customHeight="1">
      <c r="A14" s="293">
        <v>13</v>
      </c>
      <c r="B14" s="294" t="s">
        <v>344</v>
      </c>
      <c r="C14" s="296" t="s">
        <v>605</v>
      </c>
    </row>
    <row r="15" spans="1:3" ht="15" customHeight="1">
      <c r="A15" s="293">
        <v>14</v>
      </c>
      <c r="B15" s="294" t="s">
        <v>345</v>
      </c>
      <c r="C15" s="295" t="s">
        <v>606</v>
      </c>
    </row>
    <row r="16" spans="1:3" ht="15" customHeight="1">
      <c r="A16" s="293">
        <v>15</v>
      </c>
      <c r="B16" s="294" t="s">
        <v>346</v>
      </c>
      <c r="C16" s="295" t="s">
        <v>607</v>
      </c>
    </row>
    <row r="17" spans="1:3" ht="15" customHeight="1">
      <c r="A17" s="293">
        <v>16</v>
      </c>
      <c r="B17" s="294" t="s">
        <v>347</v>
      </c>
      <c r="C17" s="295" t="s">
        <v>608</v>
      </c>
    </row>
    <row r="18" spans="1:3" ht="15" customHeight="1">
      <c r="A18" s="293">
        <v>17</v>
      </c>
      <c r="B18" s="294" t="s">
        <v>348</v>
      </c>
      <c r="C18" s="295" t="s">
        <v>609</v>
      </c>
    </row>
    <row r="19" spans="1:3" ht="15" customHeight="1">
      <c r="A19" s="293">
        <v>18</v>
      </c>
      <c r="B19" s="294" t="s">
        <v>349</v>
      </c>
      <c r="C19" s="295" t="s">
        <v>610</v>
      </c>
    </row>
    <row r="20" spans="1:3" ht="15" customHeight="1">
      <c r="A20" s="293">
        <v>19</v>
      </c>
      <c r="B20" s="294" t="s">
        <v>350</v>
      </c>
      <c r="C20" s="295" t="s">
        <v>611</v>
      </c>
    </row>
    <row r="21" spans="1:3" ht="15" customHeight="1">
      <c r="A21" s="293">
        <v>20</v>
      </c>
      <c r="B21" s="294" t="s">
        <v>351</v>
      </c>
      <c r="C21" s="295" t="s">
        <v>612</v>
      </c>
    </row>
    <row r="22" spans="1:3" ht="15" customHeight="1">
      <c r="A22" s="293">
        <v>21</v>
      </c>
      <c r="B22" s="294" t="s">
        <v>352</v>
      </c>
      <c r="C22" s="295" t="s">
        <v>613</v>
      </c>
    </row>
    <row r="23" spans="1:3" ht="15" customHeight="1">
      <c r="A23" s="293">
        <v>22</v>
      </c>
      <c r="B23" s="294" t="s">
        <v>353</v>
      </c>
      <c r="C23" s="295" t="s">
        <v>614</v>
      </c>
    </row>
    <row r="24" spans="1:3" ht="15" customHeight="1">
      <c r="A24" s="293">
        <v>23</v>
      </c>
      <c r="B24" s="294" t="s">
        <v>354</v>
      </c>
      <c r="C24" s="295" t="s">
        <v>615</v>
      </c>
    </row>
    <row r="25" spans="1:3" ht="15" customHeight="1">
      <c r="A25" s="293">
        <v>24</v>
      </c>
      <c r="B25" s="294" t="s">
        <v>355</v>
      </c>
      <c r="C25" s="295" t="s">
        <v>616</v>
      </c>
    </row>
    <row r="26" spans="1:3" ht="15" customHeight="1">
      <c r="A26" s="293">
        <v>25</v>
      </c>
      <c r="B26" s="294" t="s">
        <v>356</v>
      </c>
      <c r="C26" s="295" t="s">
        <v>617</v>
      </c>
    </row>
    <row r="27" spans="1:3" ht="15" customHeight="1">
      <c r="A27" s="293">
        <v>26</v>
      </c>
      <c r="B27" s="294" t="s">
        <v>89</v>
      </c>
      <c r="C27" s="294" t="s">
        <v>618</v>
      </c>
    </row>
    <row r="28" spans="1:3" ht="15" customHeight="1">
      <c r="A28" s="293">
        <v>27</v>
      </c>
      <c r="B28" s="294" t="s">
        <v>357</v>
      </c>
      <c r="C28" s="295" t="s">
        <v>619</v>
      </c>
    </row>
    <row r="29" spans="1:3" ht="15" customHeight="1">
      <c r="A29" s="293">
        <v>28</v>
      </c>
      <c r="B29" s="294" t="s">
        <v>358</v>
      </c>
      <c r="C29" s="295" t="s">
        <v>620</v>
      </c>
    </row>
    <row r="30" spans="1:3" ht="15" customHeight="1">
      <c r="A30" s="293">
        <v>29</v>
      </c>
      <c r="B30" s="294" t="s">
        <v>359</v>
      </c>
      <c r="C30" s="296" t="s">
        <v>621</v>
      </c>
    </row>
    <row r="31" spans="1:3" ht="15" customHeight="1">
      <c r="A31" s="293">
        <v>30</v>
      </c>
      <c r="B31" s="294" t="s">
        <v>360</v>
      </c>
      <c r="C31" s="295" t="s">
        <v>622</v>
      </c>
    </row>
    <row r="32" spans="1:3" ht="15" customHeight="1">
      <c r="A32" s="293">
        <v>31</v>
      </c>
      <c r="B32" s="294" t="s">
        <v>361</v>
      </c>
      <c r="C32" s="295" t="s">
        <v>623</v>
      </c>
    </row>
    <row r="33" spans="1:3" ht="15" customHeight="1">
      <c r="A33" s="293">
        <v>32</v>
      </c>
      <c r="B33" s="294" t="s">
        <v>362</v>
      </c>
      <c r="C33" s="294" t="s">
        <v>618</v>
      </c>
    </row>
    <row r="34" spans="1:3" ht="15" customHeight="1">
      <c r="A34" s="293">
        <v>33</v>
      </c>
      <c r="B34" s="294" t="s">
        <v>363</v>
      </c>
      <c r="C34" s="295" t="s">
        <v>624</v>
      </c>
    </row>
    <row r="35" spans="1:3" ht="15" customHeight="1">
      <c r="A35" s="293">
        <v>34</v>
      </c>
      <c r="B35" s="294" t="s">
        <v>364</v>
      </c>
      <c r="C35" s="295" t="s">
        <v>625</v>
      </c>
    </row>
    <row r="36" spans="1:3" ht="15" customHeight="1">
      <c r="A36" s="293">
        <v>35</v>
      </c>
      <c r="B36" s="294" t="s">
        <v>365</v>
      </c>
      <c r="C36" s="295" t="s">
        <v>626</v>
      </c>
    </row>
    <row r="37" spans="1:3" ht="15" customHeight="1">
      <c r="A37" s="293">
        <v>36</v>
      </c>
      <c r="B37" s="297" t="s">
        <v>366</v>
      </c>
      <c r="C37" s="296" t="s">
        <v>627</v>
      </c>
    </row>
    <row r="38" spans="1:3" ht="15" customHeight="1">
      <c r="A38" s="298">
        <v>37</v>
      </c>
      <c r="B38" s="297" t="s">
        <v>628</v>
      </c>
      <c r="C38" s="295" t="s">
        <v>629</v>
      </c>
    </row>
    <row r="39" spans="1:3" ht="15" customHeight="1">
      <c r="A39" s="298">
        <v>38</v>
      </c>
      <c r="B39" s="297" t="s">
        <v>630</v>
      </c>
      <c r="C39" s="295" t="s">
        <v>631</v>
      </c>
    </row>
    <row r="40" spans="1:3" ht="15" customHeight="1">
      <c r="A40" s="298">
        <v>39</v>
      </c>
      <c r="B40" s="297" t="s">
        <v>632</v>
      </c>
      <c r="C40" s="295" t="s">
        <v>633</v>
      </c>
    </row>
    <row r="41" spans="1:3" ht="15" customHeight="1">
      <c r="A41" s="298">
        <v>40</v>
      </c>
      <c r="B41" s="297" t="s">
        <v>634</v>
      </c>
      <c r="C41" s="295" t="s">
        <v>635</v>
      </c>
    </row>
    <row r="42" spans="1:3" ht="15" customHeight="1">
      <c r="A42" s="298">
        <v>41</v>
      </c>
      <c r="B42" s="297" t="s">
        <v>636</v>
      </c>
      <c r="C42" s="295" t="s">
        <v>637</v>
      </c>
    </row>
    <row r="43" spans="1:3" ht="15" customHeight="1">
      <c r="A43" s="298">
        <v>42</v>
      </c>
      <c r="B43" s="297" t="s">
        <v>638</v>
      </c>
      <c r="C43" s="295" t="s">
        <v>639</v>
      </c>
    </row>
    <row r="44" spans="1:3" ht="15" customHeight="1">
      <c r="A44" s="298">
        <v>43</v>
      </c>
      <c r="B44" s="297" t="s">
        <v>640</v>
      </c>
      <c r="C44" s="295" t="s">
        <v>641</v>
      </c>
    </row>
    <row r="45" spans="1:3" ht="15" customHeight="1">
      <c r="A45" s="298">
        <v>44</v>
      </c>
      <c r="B45" s="297" t="s">
        <v>642</v>
      </c>
      <c r="C45" s="295" t="s">
        <v>643</v>
      </c>
    </row>
    <row r="46" spans="1:3" ht="15" customHeight="1">
      <c r="A46" s="298">
        <v>45</v>
      </c>
      <c r="B46" s="297" t="s">
        <v>644</v>
      </c>
      <c r="C46" s="295" t="s">
        <v>645</v>
      </c>
    </row>
    <row r="47" spans="1:3" ht="15" customHeight="1">
      <c r="A47" s="298">
        <v>46</v>
      </c>
      <c r="B47" s="297" t="s">
        <v>646</v>
      </c>
      <c r="C47" s="295" t="s">
        <v>647</v>
      </c>
    </row>
    <row r="48" spans="1:3" ht="15" customHeight="1">
      <c r="A48" s="298">
        <v>47</v>
      </c>
      <c r="B48" s="297" t="s">
        <v>648</v>
      </c>
      <c r="C48" s="295" t="s">
        <v>649</v>
      </c>
    </row>
    <row r="49" spans="1:11" ht="15" customHeight="1">
      <c r="A49" s="298">
        <v>48</v>
      </c>
      <c r="B49" s="297" t="s">
        <v>650</v>
      </c>
      <c r="C49" s="295" t="s">
        <v>651</v>
      </c>
    </row>
    <row r="50" spans="1:11" ht="15" customHeight="1">
      <c r="A50" s="298">
        <v>49</v>
      </c>
      <c r="B50" s="297" t="s">
        <v>652</v>
      </c>
      <c r="C50" s="295" t="s">
        <v>653</v>
      </c>
    </row>
    <row r="51" spans="1:11" ht="15" customHeight="1">
      <c r="A51" s="298">
        <v>50</v>
      </c>
      <c r="B51" s="297" t="s">
        <v>654</v>
      </c>
      <c r="C51" s="295" t="s">
        <v>655</v>
      </c>
    </row>
    <row r="52" spans="1:11" ht="15" customHeight="1">
      <c r="A52" s="298">
        <v>51</v>
      </c>
      <c r="B52" s="297" t="s">
        <v>656</v>
      </c>
      <c r="C52" s="295" t="s">
        <v>657</v>
      </c>
    </row>
    <row r="53" spans="1:11" ht="15" customHeight="1">
      <c r="A53" s="298">
        <v>52</v>
      </c>
      <c r="B53" s="297" t="s">
        <v>658</v>
      </c>
      <c r="C53" s="295" t="s">
        <v>659</v>
      </c>
    </row>
    <row r="54" spans="1:11" ht="15" customHeight="1">
      <c r="A54" s="298">
        <v>53</v>
      </c>
      <c r="B54" s="38" t="s">
        <v>660</v>
      </c>
      <c r="C54" s="295" t="s">
        <v>661</v>
      </c>
    </row>
    <row r="55" spans="1:11" ht="15" customHeight="1">
      <c r="A55" s="298">
        <v>54</v>
      </c>
      <c r="B55" s="299" t="s">
        <v>1063</v>
      </c>
      <c r="C55" s="300"/>
      <c r="E55" s="518" t="s">
        <v>331</v>
      </c>
      <c r="F55" s="518"/>
      <c r="G55" s="518"/>
      <c r="H55" s="518"/>
      <c r="I55" s="518"/>
      <c r="J55" s="518"/>
      <c r="K55" s="518"/>
    </row>
    <row r="56" spans="1:11" ht="15" customHeight="1">
      <c r="A56" s="298">
        <v>55</v>
      </c>
      <c r="B56" s="299" t="s">
        <v>1062</v>
      </c>
      <c r="C56" s="300"/>
    </row>
  </sheetData>
  <sheetProtection algorithmName="SHA-512" hashValue="vIMYYy41mhniJf8KHSnMpFHo4KHEhbeEM9ROt9Q20Wyr506Jx8yxNta4OcDTALyOmwA6/hcT6M8GYnwXSMcO6w==" saltValue="w0736Vq0OM2/HYvaqsR9gg==" spinCount="100000" sheet="1" objects="1" scenarios="1" formatCells="0" formatRows="0" insertRows="0"/>
  <mergeCells count="1">
    <mergeCell ref="E55:K55"/>
  </mergeCells>
  <phoneticPr fontId="15"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2"/>
  <sheetViews>
    <sheetView workbookViewId="0">
      <selection activeCell="A2" sqref="A2"/>
    </sheetView>
  </sheetViews>
  <sheetFormatPr defaultRowHeight="14.4"/>
  <cols>
    <col min="3" max="3" width="10.5546875" style="2" bestFit="1" customWidth="1"/>
  </cols>
  <sheetData>
    <row r="1" spans="1:4" s="34" customFormat="1">
      <c r="A1" s="519" t="s">
        <v>60</v>
      </c>
      <c r="B1" s="520"/>
      <c r="C1" s="521"/>
    </row>
    <row r="2" spans="1:4" s="34" customFormat="1">
      <c r="A2" s="35" t="s">
        <v>2</v>
      </c>
      <c r="B2" s="35" t="s">
        <v>59</v>
      </c>
      <c r="C2" s="35" t="s">
        <v>35</v>
      </c>
    </row>
    <row r="3" spans="1:4" s="34" customFormat="1">
      <c r="A3" s="3">
        <v>2024</v>
      </c>
      <c r="B3" s="3">
        <v>1</v>
      </c>
      <c r="C3" s="14">
        <v>4.9744000000000002</v>
      </c>
    </row>
    <row r="4" spans="1:4" s="34" customFormat="1">
      <c r="A4" s="3">
        <v>2023</v>
      </c>
      <c r="B4" s="3">
        <v>1</v>
      </c>
      <c r="C4" s="14">
        <v>4.9465000000000003</v>
      </c>
    </row>
    <row r="5" spans="1:4" s="34" customFormat="1">
      <c r="A5" s="3">
        <v>2022</v>
      </c>
      <c r="B5" s="3">
        <v>1</v>
      </c>
      <c r="C5" s="14">
        <v>4.9314999999999998</v>
      </c>
    </row>
    <row r="6" spans="1:4" s="34" customFormat="1">
      <c r="A6" s="3">
        <v>2021</v>
      </c>
      <c r="B6" s="3">
        <v>1</v>
      </c>
      <c r="C6" s="14">
        <v>4.9203999999999999</v>
      </c>
    </row>
    <row r="7" spans="1:4" s="34" customFormat="1">
      <c r="A7" s="3">
        <v>2020</v>
      </c>
      <c r="B7" s="3">
        <v>1</v>
      </c>
      <c r="C7" s="14">
        <v>4.8371000000000004</v>
      </c>
    </row>
    <row r="8" spans="1:4" s="34" customFormat="1">
      <c r="A8" s="3">
        <v>2019</v>
      </c>
      <c r="B8" s="3">
        <v>1</v>
      </c>
      <c r="C8" s="14">
        <v>4.7451999999999996</v>
      </c>
    </row>
    <row r="9" spans="1:4" s="34" customFormat="1">
      <c r="A9" s="3">
        <v>2018</v>
      </c>
      <c r="B9" s="3">
        <v>1</v>
      </c>
      <c r="C9" s="14">
        <v>4.6535000000000002</v>
      </c>
    </row>
    <row r="10" spans="1:4">
      <c r="A10" s="3">
        <v>2017</v>
      </c>
      <c r="B10" s="3">
        <v>1</v>
      </c>
      <c r="C10" s="14">
        <v>4.5681000000000003</v>
      </c>
    </row>
    <row r="11" spans="1:4">
      <c r="A11" s="3">
        <v>2016</v>
      </c>
      <c r="B11" s="3">
        <v>1</v>
      </c>
      <c r="C11" s="14">
        <v>4.4908000000000001</v>
      </c>
    </row>
    <row r="12" spans="1:4">
      <c r="A12" s="3">
        <v>2015</v>
      </c>
      <c r="B12" s="3">
        <v>1</v>
      </c>
      <c r="C12" s="14">
        <v>4.4450000000000003</v>
      </c>
      <c r="D12" s="2"/>
    </row>
    <row r="13" spans="1:4">
      <c r="A13" s="3">
        <v>2014</v>
      </c>
      <c r="B13" s="3">
        <v>1</v>
      </c>
      <c r="C13" s="14">
        <v>4.4446000000000003</v>
      </c>
      <c r="D13" s="2"/>
    </row>
    <row r="14" spans="1:4">
      <c r="A14" s="3">
        <v>2013</v>
      </c>
      <c r="B14" s="3">
        <v>1</v>
      </c>
      <c r="C14" s="14">
        <v>4.4189999999999996</v>
      </c>
    </row>
    <row r="15" spans="1:4">
      <c r="A15" s="3">
        <v>2012</v>
      </c>
      <c r="B15" s="3">
        <v>1</v>
      </c>
      <c r="C15" s="14">
        <v>4.4560000000000004</v>
      </c>
    </row>
    <row r="16" spans="1:4">
      <c r="A16" s="3">
        <v>2010</v>
      </c>
      <c r="B16" s="3">
        <v>1</v>
      </c>
      <c r="C16" s="14">
        <v>4.2378999999999998</v>
      </c>
    </row>
    <row r="17" spans="1:3">
      <c r="A17" s="3">
        <v>2009</v>
      </c>
      <c r="B17" s="3">
        <v>1</v>
      </c>
      <c r="C17" s="14">
        <v>4.2099000000000002</v>
      </c>
    </row>
    <row r="18" spans="1:3">
      <c r="A18" s="3">
        <v>2008</v>
      </c>
      <c r="B18" s="3">
        <v>1</v>
      </c>
      <c r="C18" s="14">
        <v>4.1307</v>
      </c>
    </row>
    <row r="19" spans="1:3">
      <c r="A19" s="3">
        <v>2007</v>
      </c>
      <c r="B19" s="3">
        <v>1</v>
      </c>
      <c r="C19" s="14">
        <v>3.6827000000000001</v>
      </c>
    </row>
    <row r="20" spans="1:3">
      <c r="A20" s="3">
        <v>2006</v>
      </c>
      <c r="B20" s="3">
        <v>1</v>
      </c>
      <c r="C20" s="14">
        <v>3.3372999999999999</v>
      </c>
    </row>
    <row r="21" spans="1:3">
      <c r="A21" s="3">
        <v>2005</v>
      </c>
      <c r="B21" s="3">
        <v>1</v>
      </c>
      <c r="C21" s="14">
        <v>3.5245000000000002</v>
      </c>
    </row>
    <row r="22" spans="1:3">
      <c r="A22" s="3">
        <v>2004</v>
      </c>
      <c r="B22" s="3">
        <v>1</v>
      </c>
      <c r="C22" s="14">
        <v>3.6234000000000002</v>
      </c>
    </row>
  </sheetData>
  <sheetProtection algorithmName="SHA-512" hashValue="zKdP5cyQ0ywy/DowmdJ1POMfAT2TG7mUXZx4DvpqzwbNB8MhbS0rAW9wn+MyGU/8hKzUxgIpx37dUvBj/u0n+w==" saltValue="RywQRlCSDU33/SDR8KaXEA==" spinCount="100000" sheet="1" objects="1" scenarios="1" formatCells="0" formatRows="0" insertRows="0"/>
  <mergeCells count="1">
    <mergeCell ref="A1:C1"/>
  </mergeCells>
  <phoneticPr fontId="15"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opLeftCell="A7" zoomScaleNormal="100" workbookViewId="0">
      <selection activeCell="H18" sqref="H18"/>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667</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600</v>
      </c>
      <c r="J9" s="130">
        <f t="shared" ref="J9:N9" si="0">SUMIF(J10:J108,"&gt;0")</f>
        <v>600</v>
      </c>
      <c r="K9" s="4">
        <f t="shared" si="0"/>
        <v>2</v>
      </c>
      <c r="L9" s="4">
        <f t="shared" si="0"/>
        <v>2</v>
      </c>
      <c r="M9" s="4">
        <f t="shared" si="0"/>
        <v>150</v>
      </c>
      <c r="N9" s="4">
        <f t="shared" si="0"/>
        <v>150</v>
      </c>
      <c r="O9" s="261"/>
    </row>
    <row r="10" spans="1:16" ht="31.2">
      <c r="A10" s="36">
        <v>1</v>
      </c>
      <c r="B10" s="7" t="s">
        <v>567</v>
      </c>
      <c r="C10" s="7" t="s">
        <v>553</v>
      </c>
      <c r="D10" s="7" t="s">
        <v>374</v>
      </c>
      <c r="E10" s="5" t="s">
        <v>554</v>
      </c>
      <c r="F10" s="189">
        <v>2021</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383</v>
      </c>
      <c r="E11" s="5" t="s">
        <v>554</v>
      </c>
      <c r="F11" s="189">
        <v>2021</v>
      </c>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2">
      <c r="A12" s="36">
        <v>3</v>
      </c>
      <c r="B12" s="6" t="s">
        <v>566</v>
      </c>
      <c r="C12" s="7" t="s">
        <v>553</v>
      </c>
      <c r="D12" s="7" t="s">
        <v>377</v>
      </c>
      <c r="E12" s="5" t="s">
        <v>554</v>
      </c>
      <c r="F12" s="189">
        <v>2021</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4/ZY7iuXB5J587qDpif5kPqpvaFGRjKVGnkHbFjAsdT/KRW2MXBq8804nr3BtpopX874VLgnsvM6rxmWKNlIig==" saltValue="c59HbVBMvb3CajOu05BT/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668</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c r="A10" s="36">
        <v>1</v>
      </c>
      <c r="B10" s="7" t="s">
        <v>567</v>
      </c>
      <c r="C10" s="7" t="s">
        <v>553</v>
      </c>
      <c r="D10" s="7" t="s">
        <v>391</v>
      </c>
      <c r="E10" s="5" t="s">
        <v>554</v>
      </c>
      <c r="F10" s="189">
        <v>2021</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393</v>
      </c>
      <c r="E11" s="5" t="s">
        <v>554</v>
      </c>
      <c r="F11" s="189">
        <v>2021</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392</v>
      </c>
      <c r="E12" s="5" t="s">
        <v>554</v>
      </c>
      <c r="F12" s="189">
        <v>2021</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n/EwYYtIokFIMxcaiaTsGcDpeovhw5n2yCsf/EdLveE3Z+RIw/JUZxn/YOPRHayha0f0YuxjYIB8vVuh80fvA==" saltValue="HiJmaTwtjArOKW2XBt7N+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2024-11-22T08:09:26Z</dcterms:modified>
  <cp:category/>
</cp:coreProperties>
</file>