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2995" windowHeight="933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Sheet1" sheetId="135" r:id="rId13"/>
    <sheet name="I.2.2a" sheetId="77" r:id="rId14"/>
    <sheet name="I.2.2b" sheetId="78" r:id="rId15"/>
    <sheet name="I.2.2c" sheetId="79" r:id="rId16"/>
    <sheet name="I.2.2d" sheetId="80" r:id="rId17"/>
    <sheet name="I.2.2e" sheetId="81" r:id="rId18"/>
    <sheet name="I.2.3a" sheetId="86" r:id="rId19"/>
    <sheet name="I.2.3b" sheetId="87" r:id="rId20"/>
    <sheet name="I.2.4" sheetId="19" r:id="rId21"/>
    <sheet name="I.3" sheetId="88" r:id="rId22"/>
    <sheet name="I.4" sheetId="90" r:id="rId23"/>
    <sheet name="I.5" sheetId="91" r:id="rId24"/>
    <sheet name="I.6" sheetId="93" r:id="rId25"/>
    <sheet name="I.7" sheetId="94" r:id="rId26"/>
    <sheet name="I.8" sheetId="95" r:id="rId27"/>
    <sheet name="I.9" sheetId="96" r:id="rId28"/>
    <sheet name="II1.1" sheetId="1" r:id="rId29"/>
    <sheet name="II1.1BDI" sheetId="134" r:id="rId30"/>
    <sheet name="II1.2" sheetId="115" r:id="rId31"/>
    <sheet name="II1.3" sheetId="117" r:id="rId32"/>
    <sheet name="II1.4" sheetId="23" r:id="rId33"/>
    <sheet name="II2.1a" sheetId="24" r:id="rId34"/>
    <sheet name="II2.1b" sheetId="25" r:id="rId35"/>
    <sheet name="II3" sheetId="118" r:id="rId36"/>
    <sheet name="II4" sheetId="119" r:id="rId37"/>
    <sheet name="Arh-tipuri" sheetId="61" state="hidden" r:id="rId38"/>
    <sheet name="II5.1.1" sheetId="60" r:id="rId39"/>
    <sheet name="II5.1.2" sheetId="120" r:id="rId40"/>
    <sheet name="II5.1.3" sheetId="63" r:id="rId41"/>
    <sheet name="II5.1.4" sheetId="64" r:id="rId42"/>
    <sheet name="II5.1.5" sheetId="65" r:id="rId43"/>
    <sheet name="II5.1.6" sheetId="66" r:id="rId44"/>
    <sheet name="II5.1.7" sheetId="67" r:id="rId45"/>
    <sheet name="II5.2.1" sheetId="121" r:id="rId46"/>
    <sheet name="II5.2.2" sheetId="122" r:id="rId47"/>
    <sheet name="II5.2.3" sheetId="123" r:id="rId48"/>
    <sheet name="II5.2.4" sheetId="124" r:id="rId49"/>
    <sheet name="II5.3" sheetId="125" r:id="rId50"/>
    <sheet name="II5.4" sheetId="49" r:id="rId51"/>
    <sheet name="II6" sheetId="126" r:id="rId52"/>
    <sheet name="II7" sheetId="127" r:id="rId53"/>
    <sheet name="II8" sheetId="129" r:id="rId54"/>
    <sheet name="II9" sheetId="128" r:id="rId55"/>
    <sheet name="II10" sheetId="130" r:id="rId56"/>
    <sheet name="II11" sheetId="131" r:id="rId57"/>
    <sheet name="II12" sheetId="132" r:id="rId58"/>
    <sheet name="II13" sheetId="133" r:id="rId59"/>
    <sheet name="III.1" sheetId="97" r:id="rId60"/>
    <sheet name="III.2" sheetId="98" r:id="rId61"/>
    <sheet name="III.3" sheetId="99" r:id="rId62"/>
    <sheet name="III.4" sheetId="100" r:id="rId63"/>
    <sheet name="III.5" sheetId="101" r:id="rId64"/>
    <sheet name="III.6" sheetId="102" r:id="rId65"/>
    <sheet name="III.7" sheetId="103" r:id="rId66"/>
    <sheet name="III.8" sheetId="104" r:id="rId67"/>
    <sheet name="III.9" sheetId="105" r:id="rId68"/>
    <sheet name="III.10" sheetId="106" r:id="rId69"/>
    <sheet name="III.11" sheetId="107" r:id="rId70"/>
    <sheet name="III.12" sheetId="108" r:id="rId71"/>
    <sheet name="III.13" sheetId="109" r:id="rId72"/>
    <sheet name="III.14" sheetId="110" r:id="rId73"/>
    <sheet name="III.15" sheetId="111" r:id="rId74"/>
    <sheet name="III.16" sheetId="113" r:id="rId75"/>
    <sheet name="Edit.A" sheetId="40" r:id="rId76"/>
    <sheet name="Edit.B" sheetId="42" r:id="rId77"/>
    <sheet name="Edit.RO" sheetId="74" r:id="rId78"/>
    <sheet name="BDI" sheetId="34" r:id="rId79"/>
    <sheet name="Euro" sheetId="33" r:id="rId80"/>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19">Coef!#REF!</definedName>
    <definedName name="CONF_NL" localSheetId="21">Coef!#REF!</definedName>
    <definedName name="CONF_NL" localSheetId="22">Coef!#REF!</definedName>
    <definedName name="CONF_NL" localSheetId="24">Coef!#REF!</definedName>
    <definedName name="CONF_NL" localSheetId="25">Coef!#REF!</definedName>
    <definedName name="CONF_NL" localSheetId="26">Coef!#REF!</definedName>
    <definedName name="CONF_NL" localSheetId="27">Coef!#REF!</definedName>
    <definedName name="CONF_NL" localSheetId="29">Coef!#REF!</definedName>
    <definedName name="CONF_NL" localSheetId="30">Coef!#REF!</definedName>
    <definedName name="CONF_NL" localSheetId="31">Coef!#REF!</definedName>
    <definedName name="CONF_NL" localSheetId="55">Coef!#REF!</definedName>
    <definedName name="CONF_NL" localSheetId="56">Coef!#REF!</definedName>
    <definedName name="CONF_NL" localSheetId="57">Coef!#REF!</definedName>
    <definedName name="CONF_NL" localSheetId="58">Coef!#REF!</definedName>
    <definedName name="CONF_NL" localSheetId="35">Coef!#REF!</definedName>
    <definedName name="CONF_NL" localSheetId="39">Coef!#REF!</definedName>
    <definedName name="CONF_NL" localSheetId="45">Coef!#REF!</definedName>
    <definedName name="CONF_NL" localSheetId="46">Coef!#REF!</definedName>
    <definedName name="CONF_NL" localSheetId="47">Coef!#REF!</definedName>
    <definedName name="CONF_NL" localSheetId="48">Coef!#REF!</definedName>
    <definedName name="CONF_NL" localSheetId="59">Coef!#REF!</definedName>
    <definedName name="CONF_NL" localSheetId="68">Coef!#REF!</definedName>
    <definedName name="CONF_NL" localSheetId="69">Coef!#REF!</definedName>
    <definedName name="CONF_NL" localSheetId="70">Coef!#REF!</definedName>
    <definedName name="CONF_NL" localSheetId="72">Coef!#REF!</definedName>
    <definedName name="CONF_NL" localSheetId="73">Coef!#REF!</definedName>
    <definedName name="CONF_NL" localSheetId="74">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 localSheetId="67">Coef!#REF!</definedName>
    <definedName name="CONF_NL">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19">Coef!#REF!</definedName>
    <definedName name="CONF_NL2" localSheetId="21">Coef!#REF!</definedName>
    <definedName name="CONF_NL2" localSheetId="22">Coef!#REF!</definedName>
    <definedName name="CONF_NL2" localSheetId="24">Coef!#REF!</definedName>
    <definedName name="CONF_NL2" localSheetId="25">Coef!#REF!</definedName>
    <definedName name="CONF_NL2" localSheetId="26">Coef!#REF!</definedName>
    <definedName name="CONF_NL2" localSheetId="27">Coef!#REF!</definedName>
    <definedName name="CONF_NL2" localSheetId="29">Coef!#REF!</definedName>
    <definedName name="CONF_NL2" localSheetId="30">Coef!#REF!</definedName>
    <definedName name="CONF_NL2" localSheetId="31">Coef!#REF!</definedName>
    <definedName name="CONF_NL2" localSheetId="55">Coef!#REF!</definedName>
    <definedName name="CONF_NL2" localSheetId="56">Coef!#REF!</definedName>
    <definedName name="CONF_NL2" localSheetId="57">Coef!#REF!</definedName>
    <definedName name="CONF_NL2" localSheetId="58">Coef!#REF!</definedName>
    <definedName name="CONF_NL2" localSheetId="35">Coef!#REF!</definedName>
    <definedName name="CONF_NL2" localSheetId="39">Coef!#REF!</definedName>
    <definedName name="CONF_NL2" localSheetId="45">Coef!#REF!</definedName>
    <definedName name="CONF_NL2" localSheetId="46">Coef!#REF!</definedName>
    <definedName name="CONF_NL2" localSheetId="47">Coef!#REF!</definedName>
    <definedName name="CONF_NL2" localSheetId="48">Coef!#REF!</definedName>
    <definedName name="CONF_NL2" localSheetId="59">Coef!#REF!</definedName>
    <definedName name="CONF_NL2" localSheetId="68">Coef!#REF!</definedName>
    <definedName name="CONF_NL2" localSheetId="69">Coef!#REF!</definedName>
    <definedName name="CONF_NL2" localSheetId="70">Coef!#REF!</definedName>
    <definedName name="CONF_NL2" localSheetId="72">Coef!#REF!</definedName>
    <definedName name="CONF_NL2" localSheetId="73">Coef!#REF!</definedName>
    <definedName name="CONF_NL2" localSheetId="74">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 localSheetId="67">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8">BDI!$A$1:$C$56</definedName>
    <definedName name="_xlnm.Print_Area" localSheetId="1">'Date candidat'!$A$1:$B$12</definedName>
    <definedName name="_xlnm.Print_Area" localSheetId="75">Edit.A!$A$2:$B$41</definedName>
    <definedName name="_xlnm.Print_Area" localSheetId="76">Edit.B!$A$2:$B$42</definedName>
    <definedName name="_xlnm.Print_Area" localSheetId="77">Edit.RO!$A$2:$B$9</definedName>
    <definedName name="_xlnm.Print_Area" localSheetId="79">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3">'I.2.2a'!$A$1:$J$259</definedName>
    <definedName name="_xlnm.Print_Area" localSheetId="14">'I.2.2b'!$A$1:$J$259</definedName>
    <definedName name="_xlnm.Print_Area" localSheetId="15">'I.2.2c'!$A$1:$J$214</definedName>
    <definedName name="_xlnm.Print_Area" localSheetId="16">'I.2.2d'!$A$1:$J$259</definedName>
    <definedName name="_xlnm.Print_Area" localSheetId="17">'I.2.2e'!$A$1:$J$259</definedName>
    <definedName name="_xlnm.Print_Area" localSheetId="18">'I.2.3a'!$A$1:$J$259</definedName>
    <definedName name="_xlnm.Print_Area" localSheetId="19">'I.2.3b'!$A$1:$J$259</definedName>
    <definedName name="_xlnm.Print_Area" localSheetId="20">'I.2.4'!$A$1:$J$259</definedName>
    <definedName name="_xlnm.Print_Area" localSheetId="21">I.3!$A$1:$J$261</definedName>
    <definedName name="_xlnm.Print_Area" localSheetId="22">I.4!$A$1:$F$261</definedName>
    <definedName name="_xlnm.Print_Area" localSheetId="24">I.6!$A$1:$F$261</definedName>
    <definedName name="_xlnm.Print_Area" localSheetId="25">I.7!$A$1:$G$261</definedName>
    <definedName name="_xlnm.Print_Area" localSheetId="26">I.8!$A$1:$E$261</definedName>
    <definedName name="_xlnm.Print_Area" localSheetId="27">I.9!$A$1:$E$261</definedName>
    <definedName name="_xlnm.Print_Area" localSheetId="28">'II1.1'!$A$1:$G$259</definedName>
    <definedName name="_xlnm.Print_Area" localSheetId="29">'II1.1BDI'!$A$1:$G$259</definedName>
    <definedName name="_xlnm.Print_Area" localSheetId="30">'II1.2'!$A$1:$G$259</definedName>
    <definedName name="_xlnm.Print_Area" localSheetId="31">'II1.3'!$A$1:$G$259</definedName>
    <definedName name="_xlnm.Print_Area" localSheetId="32">'II1.4'!$A$1:$I$259</definedName>
    <definedName name="_xlnm.Print_Area" localSheetId="55">'II10'!$A$1:$E$259</definedName>
    <definedName name="_xlnm.Print_Area" localSheetId="56">'II11'!$A$1:$E$259</definedName>
    <definedName name="_xlnm.Print_Area" localSheetId="57">'II12'!$A$1:$E$259</definedName>
    <definedName name="_xlnm.Print_Area" localSheetId="58">'II13'!$A$1:$D$259</definedName>
    <definedName name="_xlnm.Print_Area" localSheetId="33">'II2.1a'!$A$1:$N$309</definedName>
    <definedName name="_xlnm.Print_Area" localSheetId="34">'II2.1b'!$A$1:$O$310</definedName>
    <definedName name="_xlnm.Print_Area" localSheetId="35">'II3'!$A$1:$D$12</definedName>
    <definedName name="_xlnm.Print_Area" localSheetId="38">'II5.1.1'!$A$1:$F$259</definedName>
    <definedName name="_xlnm.Print_Area" localSheetId="39">'II5.1.2'!$A$1:$F$259</definedName>
    <definedName name="_xlnm.Print_Area" localSheetId="40">'II5.1.3'!$A$1:$E$259</definedName>
    <definedName name="_xlnm.Print_Area" localSheetId="41">'II5.1.4'!$A$1:$E$259</definedName>
    <definedName name="_xlnm.Print_Area" localSheetId="42">'II5.1.5'!$A$1:$E$258</definedName>
    <definedName name="_xlnm.Print_Area" localSheetId="43">'II5.1.6'!$A$1:$E$259</definedName>
    <definedName name="_xlnm.Print_Area" localSheetId="44">'II5.1.7'!$A$1:$E$259</definedName>
    <definedName name="_xlnm.Print_Area" localSheetId="45">'II5.2.1'!$A$1:$I$259</definedName>
    <definedName name="_xlnm.Print_Area" localSheetId="46">'II5.2.2'!$A$1:$G$259</definedName>
    <definedName name="_xlnm.Print_Area" localSheetId="47">'II5.2.3'!$A$1:$D$259</definedName>
    <definedName name="_xlnm.Print_Area" localSheetId="48">'II5.2.4'!$A$1:$G$259</definedName>
    <definedName name="_xlnm.Print_Area" localSheetId="49">'II5.3'!$A$1:$F$259</definedName>
    <definedName name="_xlnm.Print_Area" localSheetId="50">'II5.4'!$A$1:$H$29</definedName>
    <definedName name="_xlnm.Print_Area" localSheetId="51">'II6'!$A$1:$E$71</definedName>
    <definedName name="_xlnm.Print_Area" localSheetId="52">'II7'!$A$1:$F$261</definedName>
    <definedName name="_xlnm.Print_Area" localSheetId="53">'II8'!$A$1:$E$259</definedName>
    <definedName name="_xlnm.Print_Area" localSheetId="54">'II9'!$A$1:$F$259</definedName>
    <definedName name="_xlnm.Print_Area" localSheetId="59">III.1!$A$1:$F$261</definedName>
    <definedName name="_xlnm.Print_Area" localSheetId="68">III.10!$A$1:$D$261</definedName>
    <definedName name="_xlnm.Print_Area" localSheetId="69">III.11!$A$1:$D$261</definedName>
    <definedName name="_xlnm.Print_Area" localSheetId="70">III.12!$A$1:$F$261</definedName>
    <definedName name="_xlnm.Print_Area" localSheetId="71">III.13!$A$1:$E$261</definedName>
    <definedName name="_xlnm.Print_Area" localSheetId="72">III.14!$A$1:$G$261</definedName>
    <definedName name="_xlnm.Print_Area" localSheetId="73">III.15!$A$1:$H$261</definedName>
    <definedName name="_xlnm.Print_Area" localSheetId="74">III.16!$A$1:$D$261</definedName>
    <definedName name="_xlnm.Print_Area" localSheetId="60">III.2!$A$1:$F$261</definedName>
    <definedName name="_xlnm.Print_Area" localSheetId="61">III.3!$A$1:$D$261</definedName>
    <definedName name="_xlnm.Print_Area" localSheetId="62">III.4!$A$1:$E$261</definedName>
    <definedName name="_xlnm.Print_Area" localSheetId="63">III.5!$A$1:$H$261</definedName>
    <definedName name="_xlnm.Print_Area" localSheetId="64">III.6!$A$1:$F$261</definedName>
    <definedName name="_xlnm.Print_Area" localSheetId="65">III.7!$A$1:$E$261</definedName>
    <definedName name="_xlnm.Print_Area" localSheetId="66">III.8!$A$1:$F$261</definedName>
    <definedName name="_xlnm.Print_Area" localSheetId="67">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3">'I.2.2a'!$1:$8</definedName>
    <definedName name="_xlnm.Print_Titles" localSheetId="14">'I.2.2b'!$1:$8</definedName>
    <definedName name="_xlnm.Print_Titles" localSheetId="15">'I.2.2c'!$1:$8</definedName>
    <definedName name="_xlnm.Print_Titles" localSheetId="16">'I.2.2d'!$1:$8</definedName>
    <definedName name="_xlnm.Print_Titles" localSheetId="17">'I.2.2e'!$1:$8</definedName>
    <definedName name="_xlnm.Print_Titles" localSheetId="18">'I.2.3a'!$1:$8</definedName>
    <definedName name="_xlnm.Print_Titles" localSheetId="19">'I.2.3b'!$1:$8</definedName>
    <definedName name="_xlnm.Print_Titles" localSheetId="20">'I.2.4'!$1:$8</definedName>
    <definedName name="_xlnm.Print_Titles" localSheetId="21">I.3!$1:$10</definedName>
    <definedName name="_xlnm.Print_Titles" localSheetId="22">I.4!$1:$10</definedName>
    <definedName name="_xlnm.Print_Titles" localSheetId="24">I.6!$1:$10</definedName>
    <definedName name="_xlnm.Print_Titles" localSheetId="25">I.7!$1:$10</definedName>
    <definedName name="_xlnm.Print_Titles" localSheetId="26">I.8!$1:$10</definedName>
    <definedName name="_xlnm.Print_Titles" localSheetId="27">I.9!$1:$10</definedName>
    <definedName name="_xlnm.Print_Titles" localSheetId="28">'II1.1'!$1:$8</definedName>
    <definedName name="_xlnm.Print_Titles" localSheetId="29">'II1.1BDI'!$1:$8</definedName>
    <definedName name="_xlnm.Print_Titles" localSheetId="30">'II1.2'!$1:$8</definedName>
    <definedName name="_xlnm.Print_Titles" localSheetId="31">'II1.3'!$1:$8</definedName>
    <definedName name="_xlnm.Print_Titles" localSheetId="32">'II1.4'!$1:$8</definedName>
    <definedName name="_xlnm.Print_Titles" localSheetId="55">'II10'!$1:$8</definedName>
    <definedName name="_xlnm.Print_Titles" localSheetId="56">'II11'!$1:$8</definedName>
    <definedName name="_xlnm.Print_Titles" localSheetId="57">'II12'!$1:$8</definedName>
    <definedName name="_xlnm.Print_Titles" localSheetId="58">'II13'!$1:$8</definedName>
    <definedName name="_xlnm.Print_Titles" localSheetId="33">'II2.1a'!$1:$8</definedName>
    <definedName name="_xlnm.Print_Titles" localSheetId="34">'II2.1b'!$1:$8</definedName>
    <definedName name="_xlnm.Print_Titles" localSheetId="35">'II3'!$1:$8</definedName>
    <definedName name="_xlnm.Print_Titles" localSheetId="38">'II5.1.1'!$1:$8</definedName>
    <definedName name="_xlnm.Print_Titles" localSheetId="39">'II5.1.2'!$1:$8</definedName>
    <definedName name="_xlnm.Print_Titles" localSheetId="40">'II5.1.3'!$1:$8</definedName>
    <definedName name="_xlnm.Print_Titles" localSheetId="41">'II5.1.4'!$1:$8</definedName>
    <definedName name="_xlnm.Print_Titles" localSheetId="42">'II5.1.5'!$1:$7</definedName>
    <definedName name="_xlnm.Print_Titles" localSheetId="43">'II5.1.6'!$1:$8</definedName>
    <definedName name="_xlnm.Print_Titles" localSheetId="44">'II5.1.7'!$1:$8</definedName>
    <definedName name="_xlnm.Print_Titles" localSheetId="45">'II5.2.1'!$1:$8</definedName>
    <definedName name="_xlnm.Print_Titles" localSheetId="46">'II5.2.2'!$1:$8</definedName>
    <definedName name="_xlnm.Print_Titles" localSheetId="47">'II5.2.3'!$1:$8</definedName>
    <definedName name="_xlnm.Print_Titles" localSheetId="48">'II5.2.4'!$1:$8</definedName>
    <definedName name="_xlnm.Print_Titles" localSheetId="49">'II5.3'!$1:$8</definedName>
    <definedName name="_xlnm.Print_Titles" localSheetId="50">'II5.4'!$1:$8</definedName>
    <definedName name="_xlnm.Print_Titles" localSheetId="51">'II6'!$1:$6</definedName>
    <definedName name="_xlnm.Print_Titles" localSheetId="52">'II7'!$1:$10</definedName>
    <definedName name="_xlnm.Print_Titles" localSheetId="53">'II8'!$1:$8</definedName>
    <definedName name="_xlnm.Print_Titles" localSheetId="54">'II9'!$1:$8</definedName>
    <definedName name="_xlnm.Print_Titles" localSheetId="59">III.1!$1:$10</definedName>
    <definedName name="_xlnm.Print_Titles" localSheetId="68">III.10!$1:$10</definedName>
    <definedName name="_xlnm.Print_Titles" localSheetId="69">III.11!$1:$10</definedName>
    <definedName name="_xlnm.Print_Titles" localSheetId="70">III.12!$1:$10</definedName>
    <definedName name="_xlnm.Print_Titles" localSheetId="71">III.13!$1:$10</definedName>
    <definedName name="_xlnm.Print_Titles" localSheetId="72">III.14!$1:$10</definedName>
    <definedName name="_xlnm.Print_Titles" localSheetId="73">III.15!$1:$10</definedName>
    <definedName name="_xlnm.Print_Titles" localSheetId="74">III.16!$1:$10</definedName>
    <definedName name="_xlnm.Print_Titles" localSheetId="60">III.2!$1:$10</definedName>
    <definedName name="_xlnm.Print_Titles" localSheetId="61">III.3!$1:$10</definedName>
    <definedName name="_xlnm.Print_Titles" localSheetId="62">III.4!$1:$10</definedName>
    <definedName name="_xlnm.Print_Titles" localSheetId="63">III.5!$1:$10</definedName>
    <definedName name="_xlnm.Print_Titles" localSheetId="64">III.6!$1:$10</definedName>
    <definedName name="_xlnm.Print_Titles" localSheetId="65">III.7!$1:$10</definedName>
    <definedName name="_xlnm.Print_Titles" localSheetId="66">III.8!$1:$10</definedName>
    <definedName name="_xlnm.Print_Titles" localSheetId="67">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18">Coef!#REF!</definedName>
    <definedName name="R_ISI_ROM" localSheetId="45">Coef!#REF!</definedName>
    <definedName name="R_ISI_ROM" localSheetId="46">Coef!#REF!</definedName>
    <definedName name="R_ISI_ROM" localSheetId="47">Coef!#REF!</definedName>
    <definedName name="R_ISI_ROM" localSheetId="48">Coef!#REF!</definedName>
    <definedName name="R_STR">Coef!$B$10</definedName>
    <definedName name="total_arh1a_5" localSheetId="39">'II5.1.2'!$F$9</definedName>
    <definedName name="total_arh1a_5">'II5.1.1'!$F$9</definedName>
    <definedName name="total_arh1a_t" localSheetId="29">'II5.1.1'!#REF!</definedName>
    <definedName name="total_arh1a_t" localSheetId="55">'II5.1.1'!#REF!</definedName>
    <definedName name="total_arh1a_t" localSheetId="56">'II5.1.1'!#REF!</definedName>
    <definedName name="total_arh1a_t" localSheetId="57">'II5.1.1'!#REF!</definedName>
    <definedName name="total_arh1a_t" localSheetId="58">'II5.1.1'!#REF!</definedName>
    <definedName name="total_arh1a_t" localSheetId="39">'II5.1.2'!#REF!</definedName>
    <definedName name="total_arh1a_t" localSheetId="45">'II5.1.1'!#REF!</definedName>
    <definedName name="total_arh1a_t" localSheetId="46">'II5.1.1'!#REF!</definedName>
    <definedName name="total_arh1a_t" localSheetId="47">'II5.1.1'!#REF!</definedName>
    <definedName name="total_arh1a_t" localSheetId="48">'II5.1.1'!#REF!</definedName>
    <definedName name="total_arh1a_t">'II5.1.1'!#REF!</definedName>
    <definedName name="total_arh2a_5">'II5.1.3'!$E$9</definedName>
    <definedName name="total_arh2a_t" localSheetId="29">'II5.1.3'!#REF!</definedName>
    <definedName name="total_arh2a_t" localSheetId="55">'II5.1.3'!#REF!</definedName>
    <definedName name="total_arh2a_t" localSheetId="56">'II5.1.3'!#REF!</definedName>
    <definedName name="total_arh2a_t" localSheetId="57">'II5.1.3'!#REF!</definedName>
    <definedName name="total_arh2a_t" localSheetId="58">'II5.1.3'!#REF!</definedName>
    <definedName name="total_arh2a_t" localSheetId="45">'II5.1.3'!#REF!</definedName>
    <definedName name="total_arh2a_t" localSheetId="46">'II5.1.3'!#REF!</definedName>
    <definedName name="total_arh2a_t" localSheetId="47">'II5.1.3'!#REF!</definedName>
    <definedName name="total_arh2a_t" localSheetId="48">'II5.1.3'!#REF!</definedName>
    <definedName name="total_arh2a_t">'II5.1.3'!#REF!</definedName>
    <definedName name="total_arh2b_5">'II5.1.4'!$E$9</definedName>
    <definedName name="total_arh2b_t" localSheetId="29">'II5.1.4'!#REF!</definedName>
    <definedName name="total_arh2b_t" localSheetId="55">'II5.1.4'!#REF!</definedName>
    <definedName name="total_arh2b_t" localSheetId="56">'II5.1.4'!#REF!</definedName>
    <definedName name="total_arh2b_t" localSheetId="57">'II5.1.4'!#REF!</definedName>
    <definedName name="total_arh2b_t" localSheetId="58">'II5.1.4'!#REF!</definedName>
    <definedName name="total_arh2b_t" localSheetId="45">'II5.1.4'!#REF!</definedName>
    <definedName name="total_arh2b_t" localSheetId="46">'II5.1.4'!#REF!</definedName>
    <definedName name="total_arh2b_t" localSheetId="47">'II5.1.4'!#REF!</definedName>
    <definedName name="total_arh2b_t" localSheetId="48">'II5.1.4'!#REF!</definedName>
    <definedName name="total_arh2b_t">'II5.1.4'!#REF!</definedName>
    <definedName name="total_arh3a_5">'II5.1.5'!$E$8</definedName>
    <definedName name="total_arh3a_t" localSheetId="29">'II5.1.5'!#REF!</definedName>
    <definedName name="total_arh3a_t" localSheetId="55">'II5.1.5'!#REF!</definedName>
    <definedName name="total_arh3a_t" localSheetId="56">'II5.1.5'!#REF!</definedName>
    <definedName name="total_arh3a_t" localSheetId="57">'II5.1.5'!#REF!</definedName>
    <definedName name="total_arh3a_t" localSheetId="58">'II5.1.5'!#REF!</definedName>
    <definedName name="total_arh3a_t" localSheetId="45">'II5.1.5'!#REF!</definedName>
    <definedName name="total_arh3a_t" localSheetId="46">'II5.1.5'!#REF!</definedName>
    <definedName name="total_arh3a_t" localSheetId="47">'II5.1.5'!#REF!</definedName>
    <definedName name="total_arh3a_t" localSheetId="48">'II5.1.5'!#REF!</definedName>
    <definedName name="total_arh3a_t">'II5.1.5'!#REF!</definedName>
    <definedName name="total_arh3b_5">'II5.1.6'!$E$9</definedName>
    <definedName name="total_arh3b_t" localSheetId="29">'II5.1.6'!#REF!</definedName>
    <definedName name="total_arh3b_t" localSheetId="55">'II5.1.6'!#REF!</definedName>
    <definedName name="total_arh3b_t" localSheetId="56">'II5.1.6'!#REF!</definedName>
    <definedName name="total_arh3b_t" localSheetId="57">'II5.1.6'!#REF!</definedName>
    <definedName name="total_arh3b_t" localSheetId="58">'II5.1.6'!#REF!</definedName>
    <definedName name="total_arh3b_t" localSheetId="45">'II5.1.6'!#REF!</definedName>
    <definedName name="total_arh3b_t" localSheetId="46">'II5.1.6'!#REF!</definedName>
    <definedName name="total_arh3b_t" localSheetId="47">'II5.1.6'!#REF!</definedName>
    <definedName name="total_arh3b_t" localSheetId="48">'II5.1.6'!#REF!</definedName>
    <definedName name="total_arh3b_t">'II5.1.6'!#REF!</definedName>
    <definedName name="total_arh3c_5">'II5.1.7'!$E$9</definedName>
    <definedName name="total_arh3c_t" localSheetId="29">'II5.1.7'!#REF!</definedName>
    <definedName name="total_arh3c_t" localSheetId="55">'II5.1.7'!#REF!</definedName>
    <definedName name="total_arh3c_t" localSheetId="56">'II5.1.7'!#REF!</definedName>
    <definedName name="total_arh3c_t" localSheetId="57">'II5.1.7'!#REF!</definedName>
    <definedName name="total_arh3c_t" localSheetId="58">'II5.1.7'!#REF!</definedName>
    <definedName name="total_arh3c_t" localSheetId="45">'II5.1.7'!#REF!</definedName>
    <definedName name="total_arh3c_t" localSheetId="46">'II5.1.7'!#REF!</definedName>
    <definedName name="total_arh3c_t" localSheetId="47">'II5.1.7'!#REF!</definedName>
    <definedName name="total_arh3c_t" localSheetId="48">'II5.1.7'!#REF!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I6" i="75" l="1"/>
  <c r="I6" i="76"/>
  <c r="I6" i="77"/>
  <c r="I6" i="78"/>
  <c r="I6" i="79"/>
  <c r="I6" i="80"/>
  <c r="I6" i="81"/>
  <c r="I6" i="88"/>
  <c r="E6" i="108"/>
  <c r="I6" i="73"/>
  <c r="I6" i="45"/>
  <c r="L6" i="83"/>
  <c r="P259" i="16"/>
  <c r="O259" i="16"/>
  <c r="N259" i="16" s="1"/>
  <c r="P258" i="16"/>
  <c r="O258" i="16"/>
  <c r="N258" i="16" s="1"/>
  <c r="L258" i="16"/>
  <c r="I258" i="16"/>
  <c r="P257" i="16"/>
  <c r="O257" i="16"/>
  <c r="I257" i="16" s="1"/>
  <c r="N257" i="16"/>
  <c r="P256" i="16"/>
  <c r="O256" i="16"/>
  <c r="N256" i="16" s="1"/>
  <c r="P255" i="16"/>
  <c r="O255" i="16"/>
  <c r="N255" i="16" s="1"/>
  <c r="L255" i="16"/>
  <c r="I255" i="16"/>
  <c r="P254" i="16"/>
  <c r="O254" i="16"/>
  <c r="N254" i="16" s="1"/>
  <c r="I254" i="16"/>
  <c r="P253" i="16"/>
  <c r="O253" i="16"/>
  <c r="P252" i="16"/>
  <c r="O252" i="16"/>
  <c r="N252" i="16" s="1"/>
  <c r="P251" i="16"/>
  <c r="O251" i="16"/>
  <c r="N251" i="16" s="1"/>
  <c r="P250" i="16"/>
  <c r="O250" i="16"/>
  <c r="N250" i="16" s="1"/>
  <c r="P249" i="16"/>
  <c r="O249" i="16"/>
  <c r="L249" i="16" s="1"/>
  <c r="P248" i="16"/>
  <c r="O248" i="16"/>
  <c r="N248" i="16" s="1"/>
  <c r="P247" i="16"/>
  <c r="O247" i="16"/>
  <c r="N247" i="16" s="1"/>
  <c r="L247" i="16"/>
  <c r="P246" i="16"/>
  <c r="O246" i="16"/>
  <c r="N246" i="16" s="1"/>
  <c r="L246" i="16"/>
  <c r="I246" i="16"/>
  <c r="P245" i="16"/>
  <c r="O245" i="16"/>
  <c r="P244" i="16"/>
  <c r="O244" i="16"/>
  <c r="N244" i="16" s="1"/>
  <c r="P243" i="16"/>
  <c r="O243" i="16"/>
  <c r="N243" i="16" s="1"/>
  <c r="I243" i="16"/>
  <c r="P242" i="16"/>
  <c r="O242" i="16"/>
  <c r="I242" i="16" s="1"/>
  <c r="N242" i="16"/>
  <c r="L242" i="16"/>
  <c r="P241" i="16"/>
  <c r="O241" i="16"/>
  <c r="N241" i="16" s="1"/>
  <c r="L241" i="16"/>
  <c r="I241" i="16"/>
  <c r="P240" i="16"/>
  <c r="O240" i="16"/>
  <c r="N240" i="16" s="1"/>
  <c r="P239" i="16"/>
  <c r="O239" i="16"/>
  <c r="N239" i="16" s="1"/>
  <c r="P238" i="16"/>
  <c r="O238" i="16"/>
  <c r="N238" i="16" s="1"/>
  <c r="P237" i="16"/>
  <c r="O237" i="16"/>
  <c r="P236" i="16"/>
  <c r="O236" i="16"/>
  <c r="N236" i="16" s="1"/>
  <c r="P235" i="16"/>
  <c r="O235" i="16"/>
  <c r="N235" i="16" s="1"/>
  <c r="P234" i="16"/>
  <c r="O234" i="16"/>
  <c r="N234" i="16" s="1"/>
  <c r="P233" i="16"/>
  <c r="O233" i="16"/>
  <c r="L233" i="16" s="1"/>
  <c r="N233" i="16"/>
  <c r="P232" i="16"/>
  <c r="O232" i="16"/>
  <c r="N232" i="16" s="1"/>
  <c r="P231" i="16"/>
  <c r="O231" i="16"/>
  <c r="N231" i="16" s="1"/>
  <c r="P230" i="16"/>
  <c r="O230" i="16"/>
  <c r="N230" i="16" s="1"/>
  <c r="P229" i="16"/>
  <c r="O229" i="16"/>
  <c r="P228" i="16"/>
  <c r="O228" i="16"/>
  <c r="N228" i="16" s="1"/>
  <c r="P227" i="16"/>
  <c r="O227" i="16"/>
  <c r="N227" i="16" s="1"/>
  <c r="I227" i="16"/>
  <c r="P226" i="16"/>
  <c r="O226" i="16"/>
  <c r="I226" i="16" s="1"/>
  <c r="N226" i="16"/>
  <c r="P225" i="16"/>
  <c r="O225" i="16"/>
  <c r="L225" i="16" s="1"/>
  <c r="N225" i="16"/>
  <c r="I225" i="16"/>
  <c r="P224" i="16"/>
  <c r="O224" i="16"/>
  <c r="N224" i="16" s="1"/>
  <c r="P223" i="16"/>
  <c r="O223" i="16"/>
  <c r="N223" i="16" s="1"/>
  <c r="P222" i="16"/>
  <c r="O222" i="16"/>
  <c r="N222" i="16" s="1"/>
  <c r="L222" i="16"/>
  <c r="P221" i="16"/>
  <c r="O221" i="16"/>
  <c r="P220" i="16"/>
  <c r="O220" i="16"/>
  <c r="N220" i="16" s="1"/>
  <c r="P219" i="16"/>
  <c r="O219" i="16"/>
  <c r="N219" i="16" s="1"/>
  <c r="I219" i="16"/>
  <c r="P218" i="16"/>
  <c r="O218" i="16"/>
  <c r="N218" i="16" s="1"/>
  <c r="L218" i="16"/>
  <c r="P217" i="16"/>
  <c r="O217" i="16"/>
  <c r="L217" i="16" s="1"/>
  <c r="P216" i="16"/>
  <c r="O216" i="16"/>
  <c r="N216" i="16" s="1"/>
  <c r="P215" i="16"/>
  <c r="O215" i="16"/>
  <c r="N215" i="16" s="1"/>
  <c r="L215" i="16"/>
  <c r="P214" i="16"/>
  <c r="O214" i="16"/>
  <c r="N214" i="16" s="1"/>
  <c r="I214" i="16"/>
  <c r="P213" i="16"/>
  <c r="O213" i="16"/>
  <c r="P212" i="16"/>
  <c r="O212" i="16"/>
  <c r="N212" i="16" s="1"/>
  <c r="P211" i="16"/>
  <c r="O211" i="16"/>
  <c r="N211" i="16" s="1"/>
  <c r="P210" i="16"/>
  <c r="O210" i="16"/>
  <c r="I210" i="16" s="1"/>
  <c r="P209" i="16"/>
  <c r="O209" i="16"/>
  <c r="L209" i="16" s="1"/>
  <c r="P208" i="16"/>
  <c r="O208" i="16"/>
  <c r="N208" i="16" s="1"/>
  <c r="P207" i="16"/>
  <c r="O207" i="16"/>
  <c r="N207" i="16" s="1"/>
  <c r="I207" i="16"/>
  <c r="P206" i="16"/>
  <c r="O206" i="16"/>
  <c r="N206" i="16" s="1"/>
  <c r="P205" i="16"/>
  <c r="O205" i="16"/>
  <c r="P204" i="16"/>
  <c r="O204" i="16"/>
  <c r="N204" i="16" s="1"/>
  <c r="P203" i="16"/>
  <c r="O203" i="16"/>
  <c r="N203" i="16" s="1"/>
  <c r="P202" i="16"/>
  <c r="O202" i="16"/>
  <c r="N202" i="16" s="1"/>
  <c r="L202" i="16"/>
  <c r="P201" i="16"/>
  <c r="O201" i="16"/>
  <c r="I201" i="16" s="1"/>
  <c r="N201" i="16"/>
  <c r="P200" i="16"/>
  <c r="O200" i="16"/>
  <c r="N200" i="16" s="1"/>
  <c r="P199" i="16"/>
  <c r="O199" i="16"/>
  <c r="N199" i="16" s="1"/>
  <c r="P198" i="16"/>
  <c r="O198" i="16"/>
  <c r="N198" i="16" s="1"/>
  <c r="P197" i="16"/>
  <c r="O197" i="16"/>
  <c r="P196" i="16"/>
  <c r="O196" i="16"/>
  <c r="N196" i="16" s="1"/>
  <c r="I196" i="16"/>
  <c r="P195" i="16"/>
  <c r="O195" i="16"/>
  <c r="N195" i="16" s="1"/>
  <c r="P194" i="16"/>
  <c r="O194" i="16"/>
  <c r="L194" i="16" s="1"/>
  <c r="N194" i="16"/>
  <c r="P193" i="16"/>
  <c r="O193" i="16"/>
  <c r="L193" i="16" s="1"/>
  <c r="P192" i="16"/>
  <c r="O192" i="16"/>
  <c r="N192" i="16" s="1"/>
  <c r="P191" i="16"/>
  <c r="O191" i="16"/>
  <c r="N191" i="16" s="1"/>
  <c r="P190" i="16"/>
  <c r="O190" i="16"/>
  <c r="N190" i="16" s="1"/>
  <c r="P189" i="16"/>
  <c r="O189" i="16"/>
  <c r="P188" i="16"/>
  <c r="O188" i="16"/>
  <c r="N188" i="16" s="1"/>
  <c r="P187" i="16"/>
  <c r="O187" i="16"/>
  <c r="N187" i="16" s="1"/>
  <c r="I187" i="16"/>
  <c r="P186" i="16"/>
  <c r="O186" i="16"/>
  <c r="N186" i="16" s="1"/>
  <c r="P185" i="16"/>
  <c r="O185" i="16"/>
  <c r="L185" i="16" s="1"/>
  <c r="P184" i="16"/>
  <c r="O184" i="16"/>
  <c r="N184" i="16" s="1"/>
  <c r="P183" i="16"/>
  <c r="O183" i="16"/>
  <c r="N183" i="16" s="1"/>
  <c r="P182" i="16"/>
  <c r="O182" i="16"/>
  <c r="N182" i="16" s="1"/>
  <c r="L182" i="16"/>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I174" i="16"/>
  <c r="P173" i="16"/>
  <c r="O173" i="16"/>
  <c r="N173" i="16" s="1"/>
  <c r="M173" i="16"/>
  <c r="L173" i="16"/>
  <c r="K173" i="16"/>
  <c r="J173" i="16"/>
  <c r="I173" i="16"/>
  <c r="P172" i="16"/>
  <c r="O172" i="16"/>
  <c r="N172" i="16" s="1"/>
  <c r="P171" i="16"/>
  <c r="O171" i="16"/>
  <c r="N171" i="16" s="1"/>
  <c r="P170" i="16"/>
  <c r="O170" i="16"/>
  <c r="N170" i="16" s="1"/>
  <c r="M170" i="16"/>
  <c r="P169" i="16"/>
  <c r="O169" i="16"/>
  <c r="N169" i="16" s="1"/>
  <c r="P168" i="16"/>
  <c r="O168" i="16"/>
  <c r="N168" i="16" s="1"/>
  <c r="P167" i="16"/>
  <c r="O167" i="16"/>
  <c r="N167" i="16" s="1"/>
  <c r="P166" i="16"/>
  <c r="O166" i="16"/>
  <c r="N166" i="16" s="1"/>
  <c r="L166" i="16"/>
  <c r="J166" i="16"/>
  <c r="I166" i="16"/>
  <c r="P165" i="16"/>
  <c r="O165" i="16"/>
  <c r="N165" i="16" s="1"/>
  <c r="M165" i="16"/>
  <c r="L165" i="16"/>
  <c r="J165" i="16"/>
  <c r="I165" i="16"/>
  <c r="P164" i="16"/>
  <c r="O164" i="16"/>
  <c r="N164" i="16" s="1"/>
  <c r="P163" i="16"/>
  <c r="O163" i="16"/>
  <c r="N163" i="16" s="1"/>
  <c r="P162" i="16"/>
  <c r="O162" i="16"/>
  <c r="N162" i="16" s="1"/>
  <c r="P161" i="16"/>
  <c r="O161" i="16"/>
  <c r="N161" i="16" s="1"/>
  <c r="P160" i="16"/>
  <c r="O160" i="16"/>
  <c r="N160" i="16" s="1"/>
  <c r="P159" i="16"/>
  <c r="O159" i="16"/>
  <c r="N159" i="16" s="1"/>
  <c r="P158" i="16"/>
  <c r="O158" i="16"/>
  <c r="N158" i="16" s="1"/>
  <c r="L158" i="16"/>
  <c r="J158" i="16"/>
  <c r="P157" i="16"/>
  <c r="O157" i="16"/>
  <c r="N157" i="16" s="1"/>
  <c r="I157" i="16"/>
  <c r="P156" i="16"/>
  <c r="O156" i="16"/>
  <c r="N156" i="16" s="1"/>
  <c r="J156" i="16"/>
  <c r="P155" i="16"/>
  <c r="O155" i="16"/>
  <c r="N155" i="16" s="1"/>
  <c r="I155" i="16"/>
  <c r="P154" i="16"/>
  <c r="O154" i="16"/>
  <c r="N154" i="16" s="1"/>
  <c r="M154" i="16"/>
  <c r="L154" i="16"/>
  <c r="P153" i="16"/>
  <c r="O153" i="16"/>
  <c r="N153" i="16" s="1"/>
  <c r="L153" i="16"/>
  <c r="K153" i="16"/>
  <c r="P152" i="16"/>
  <c r="O152" i="16"/>
  <c r="N152" i="16" s="1"/>
  <c r="P151" i="16"/>
  <c r="O151" i="16"/>
  <c r="N151" i="16" s="1"/>
  <c r="K151" i="16"/>
  <c r="J151" i="16"/>
  <c r="P150" i="16"/>
  <c r="O150" i="16"/>
  <c r="N150" i="16" s="1"/>
  <c r="P149" i="16"/>
  <c r="O149" i="16"/>
  <c r="N149" i="16" s="1"/>
  <c r="P148" i="16"/>
  <c r="O148" i="16"/>
  <c r="N148" i="16" s="1"/>
  <c r="J148" i="16"/>
  <c r="P147" i="16"/>
  <c r="O147" i="16"/>
  <c r="N147" i="16" s="1"/>
  <c r="M147" i="16"/>
  <c r="P146" i="16"/>
  <c r="O146" i="16"/>
  <c r="N146" i="16" s="1"/>
  <c r="M146" i="16"/>
  <c r="L146" i="16"/>
  <c r="P145" i="16"/>
  <c r="O145" i="16"/>
  <c r="N145" i="16" s="1"/>
  <c r="M145" i="16"/>
  <c r="P144" i="16"/>
  <c r="O144" i="16"/>
  <c r="N144" i="16" s="1"/>
  <c r="P143" i="16"/>
  <c r="O143" i="16"/>
  <c r="N143" i="16" s="1"/>
  <c r="M143" i="16"/>
  <c r="P142" i="16"/>
  <c r="O142" i="16"/>
  <c r="N142" i="16" s="1"/>
  <c r="P141" i="16"/>
  <c r="O141" i="16"/>
  <c r="N141" i="16" s="1"/>
  <c r="L141" i="16"/>
  <c r="K141" i="16"/>
  <c r="I141" i="16"/>
  <c r="P140" i="16"/>
  <c r="O140" i="16"/>
  <c r="N140" i="16" s="1"/>
  <c r="P139" i="16"/>
  <c r="O139" i="16"/>
  <c r="N139" i="16" s="1"/>
  <c r="M139" i="16"/>
  <c r="P138" i="16"/>
  <c r="O138" i="16"/>
  <c r="N138" i="16" s="1"/>
  <c r="P137" i="16"/>
  <c r="O137" i="16"/>
  <c r="N137" i="16" s="1"/>
  <c r="M137" i="16"/>
  <c r="I137" i="16"/>
  <c r="P136" i="16"/>
  <c r="O136" i="16"/>
  <c r="N136" i="16" s="1"/>
  <c r="P135" i="16"/>
  <c r="O135" i="16"/>
  <c r="N135" i="16" s="1"/>
  <c r="M135" i="16"/>
  <c r="I135" i="16"/>
  <c r="P134" i="16"/>
  <c r="O134" i="16"/>
  <c r="N134" i="16" s="1"/>
  <c r="J134" i="16"/>
  <c r="I134" i="16"/>
  <c r="P133" i="16"/>
  <c r="O133" i="16"/>
  <c r="N133" i="16" s="1"/>
  <c r="M133" i="16"/>
  <c r="I133" i="16"/>
  <c r="P132" i="16"/>
  <c r="O132" i="16"/>
  <c r="N132" i="16" s="1"/>
  <c r="J132" i="16"/>
  <c r="P131" i="16"/>
  <c r="O131" i="16"/>
  <c r="N131" i="16" s="1"/>
  <c r="P130" i="16"/>
  <c r="O130" i="16"/>
  <c r="N130" i="16" s="1"/>
  <c r="P129" i="16"/>
  <c r="O129" i="16"/>
  <c r="N129" i="16" s="1"/>
  <c r="K129" i="16"/>
  <c r="I129" i="16"/>
  <c r="P128" i="16"/>
  <c r="O128" i="16"/>
  <c r="N128" i="16" s="1"/>
  <c r="P127" i="16"/>
  <c r="O127" i="16"/>
  <c r="N127" i="16" s="1"/>
  <c r="P126" i="16"/>
  <c r="O126" i="16"/>
  <c r="N126" i="16" s="1"/>
  <c r="P125" i="16"/>
  <c r="O125" i="16"/>
  <c r="P124" i="16"/>
  <c r="O124" i="16"/>
  <c r="N124" i="16" s="1"/>
  <c r="P123" i="16"/>
  <c r="O123" i="16"/>
  <c r="N123" i="16" s="1"/>
  <c r="P122" i="16"/>
  <c r="O122" i="16"/>
  <c r="N122" i="16" s="1"/>
  <c r="K122" i="16"/>
  <c r="P121" i="16"/>
  <c r="O121" i="16"/>
  <c r="N121" i="16" s="1"/>
  <c r="P120" i="16"/>
  <c r="O120" i="16"/>
  <c r="N120" i="16" s="1"/>
  <c r="M120" i="16"/>
  <c r="P119" i="16"/>
  <c r="O119" i="16"/>
  <c r="N119" i="16" s="1"/>
  <c r="P118" i="16"/>
  <c r="O118" i="16"/>
  <c r="N118" i="16" s="1"/>
  <c r="P117" i="16"/>
  <c r="O117" i="16"/>
  <c r="P116" i="16"/>
  <c r="O116" i="16"/>
  <c r="N116" i="16" s="1"/>
  <c r="L116" i="16"/>
  <c r="P115" i="16"/>
  <c r="O115" i="16"/>
  <c r="N115" i="16" s="1"/>
  <c r="J115" i="16"/>
  <c r="P114" i="16"/>
  <c r="O114" i="16"/>
  <c r="N114" i="16" s="1"/>
  <c r="P113" i="16"/>
  <c r="O113" i="16"/>
  <c r="N113" i="16" s="1"/>
  <c r="P112" i="16"/>
  <c r="O112" i="16"/>
  <c r="N112" i="16" s="1"/>
  <c r="K112" i="16"/>
  <c r="J112" i="16"/>
  <c r="P111" i="16"/>
  <c r="O111" i="16"/>
  <c r="N111" i="16" s="1"/>
  <c r="P110" i="16"/>
  <c r="O110" i="16"/>
  <c r="N110" i="16" s="1"/>
  <c r="P109" i="16"/>
  <c r="O109" i="16"/>
  <c r="M109" i="16" s="1"/>
  <c r="P108" i="16"/>
  <c r="O108" i="16"/>
  <c r="N108" i="16" s="1"/>
  <c r="M108" i="16"/>
  <c r="P107" i="16"/>
  <c r="O107" i="16"/>
  <c r="N107" i="16" s="1"/>
  <c r="K107" i="16"/>
  <c r="P106" i="16"/>
  <c r="O106" i="16"/>
  <c r="N106" i="16" s="1"/>
  <c r="K106" i="16"/>
  <c r="P105" i="16"/>
  <c r="O105" i="16"/>
  <c r="N105" i="16" s="1"/>
  <c r="I105" i="16"/>
  <c r="P104" i="16"/>
  <c r="O104" i="16"/>
  <c r="N104" i="16" s="1"/>
  <c r="L104" i="16"/>
  <c r="P103" i="16"/>
  <c r="O103" i="16"/>
  <c r="N103" i="16" s="1"/>
  <c r="P102" i="16"/>
  <c r="O102" i="16"/>
  <c r="P101" i="16"/>
  <c r="O101" i="16"/>
  <c r="M101" i="16"/>
  <c r="P100" i="16"/>
  <c r="O100" i="16"/>
  <c r="N100" i="16" s="1"/>
  <c r="K100" i="16"/>
  <c r="P99" i="16"/>
  <c r="O99" i="16"/>
  <c r="N99" i="16" s="1"/>
  <c r="L99" i="16"/>
  <c r="K99" i="16"/>
  <c r="P98" i="16"/>
  <c r="O98" i="16"/>
  <c r="N98" i="16" s="1"/>
  <c r="P97" i="16"/>
  <c r="O97" i="16"/>
  <c r="N97" i="16" s="1"/>
  <c r="P96" i="16"/>
  <c r="O96" i="16"/>
  <c r="N96" i="16" s="1"/>
  <c r="M96" i="16"/>
  <c r="L96" i="16"/>
  <c r="I96" i="16"/>
  <c r="P95" i="16"/>
  <c r="O95" i="16"/>
  <c r="N95" i="16" s="1"/>
  <c r="P94" i="16"/>
  <c r="O94" i="16"/>
  <c r="J94" i="16" s="1"/>
  <c r="P93" i="16"/>
  <c r="O93" i="16"/>
  <c r="I93" i="16" s="1"/>
  <c r="M93" i="16"/>
  <c r="P92" i="16"/>
  <c r="O92" i="16"/>
  <c r="N92" i="16" s="1"/>
  <c r="P91" i="16"/>
  <c r="O91" i="16"/>
  <c r="N91" i="16" s="1"/>
  <c r="P90" i="16"/>
  <c r="O90" i="16"/>
  <c r="K90" i="16" s="1"/>
  <c r="P89" i="16"/>
  <c r="O89" i="16"/>
  <c r="N89" i="16" s="1"/>
  <c r="P88" i="16"/>
  <c r="O88" i="16"/>
  <c r="N88" i="16" s="1"/>
  <c r="P87" i="16"/>
  <c r="O87" i="16"/>
  <c r="N87" i="16" s="1"/>
  <c r="P86" i="16"/>
  <c r="O86" i="16"/>
  <c r="J86" i="16"/>
  <c r="P85" i="16"/>
  <c r="O85" i="16"/>
  <c r="I85" i="16" s="1"/>
  <c r="M85" i="16"/>
  <c r="P84" i="16"/>
  <c r="O84" i="16"/>
  <c r="N84" i="16" s="1"/>
  <c r="P83" i="16"/>
  <c r="O83" i="16"/>
  <c r="N83" i="16" s="1"/>
  <c r="L83" i="16"/>
  <c r="K83" i="16"/>
  <c r="P82" i="16"/>
  <c r="O82" i="16"/>
  <c r="J82" i="16" s="1"/>
  <c r="P81" i="16"/>
  <c r="O81" i="16"/>
  <c r="N81" i="16" s="1"/>
  <c r="P80" i="16"/>
  <c r="O80" i="16"/>
  <c r="N80" i="16" s="1"/>
  <c r="K80" i="16"/>
  <c r="J80" i="16"/>
  <c r="P79" i="16"/>
  <c r="O79" i="16"/>
  <c r="N79" i="16" s="1"/>
  <c r="P78" i="16"/>
  <c r="O78" i="16"/>
  <c r="J78" i="16" s="1"/>
  <c r="P77" i="16"/>
  <c r="O77" i="16"/>
  <c r="M77" i="16" s="1"/>
  <c r="P76" i="16"/>
  <c r="O76" i="16"/>
  <c r="N76" i="16" s="1"/>
  <c r="P75" i="16"/>
  <c r="O75" i="16"/>
  <c r="N75" i="16" s="1"/>
  <c r="L75" i="16"/>
  <c r="K75" i="16"/>
  <c r="P74" i="16"/>
  <c r="O74" i="16"/>
  <c r="J74" i="16" s="1"/>
  <c r="P73" i="16"/>
  <c r="O73" i="16"/>
  <c r="N73" i="16" s="1"/>
  <c r="P72" i="16"/>
  <c r="O72" i="16"/>
  <c r="N72" i="16" s="1"/>
  <c r="P71" i="16"/>
  <c r="O71" i="16"/>
  <c r="N71" i="16" s="1"/>
  <c r="P70" i="16"/>
  <c r="O70" i="16"/>
  <c r="J70" i="16" s="1"/>
  <c r="P69" i="16"/>
  <c r="O69" i="16"/>
  <c r="M69" i="16" s="1"/>
  <c r="P68" i="16"/>
  <c r="O68" i="16"/>
  <c r="N68" i="16" s="1"/>
  <c r="P67" i="16"/>
  <c r="O67" i="16"/>
  <c r="N67" i="16" s="1"/>
  <c r="P66" i="16"/>
  <c r="O66" i="16"/>
  <c r="J66" i="16" s="1"/>
  <c r="P65" i="16"/>
  <c r="O65" i="16"/>
  <c r="N65" i="16" s="1"/>
  <c r="P64" i="16"/>
  <c r="O64" i="16"/>
  <c r="N64" i="16" s="1"/>
  <c r="P63" i="16"/>
  <c r="O63" i="16"/>
  <c r="N63" i="16" s="1"/>
  <c r="K63" i="16"/>
  <c r="P62" i="16"/>
  <c r="O62" i="16"/>
  <c r="P61" i="16"/>
  <c r="O61" i="16"/>
  <c r="M61" i="16" s="1"/>
  <c r="P60" i="16"/>
  <c r="O60" i="16"/>
  <c r="N60" i="16" s="1"/>
  <c r="L60" i="16"/>
  <c r="P59" i="16"/>
  <c r="O59" i="16"/>
  <c r="N59" i="16" s="1"/>
  <c r="L59" i="16"/>
  <c r="J59" i="16"/>
  <c r="P58" i="16"/>
  <c r="O58" i="16"/>
  <c r="K58" i="16" s="1"/>
  <c r="P57" i="16"/>
  <c r="O57" i="16"/>
  <c r="N57" i="16" s="1"/>
  <c r="M57" i="16"/>
  <c r="I57" i="16"/>
  <c r="P56" i="16"/>
  <c r="O56" i="16"/>
  <c r="N56" i="16" s="1"/>
  <c r="I56" i="16"/>
  <c r="P55" i="16"/>
  <c r="O55" i="16"/>
  <c r="N55" i="16" s="1"/>
  <c r="P54" i="16"/>
  <c r="O54" i="16"/>
  <c r="M54" i="16" s="1"/>
  <c r="P53" i="16"/>
  <c r="O53" i="16"/>
  <c r="M53" i="16" s="1"/>
  <c r="P52" i="16"/>
  <c r="O52" i="16"/>
  <c r="N52" i="16" s="1"/>
  <c r="P51" i="16"/>
  <c r="O51" i="16"/>
  <c r="N51" i="16" s="1"/>
  <c r="L51" i="16"/>
  <c r="K51" i="16"/>
  <c r="P50" i="16"/>
  <c r="O50" i="16"/>
  <c r="P49" i="16"/>
  <c r="O49" i="16"/>
  <c r="N49" i="16" s="1"/>
  <c r="P48" i="16"/>
  <c r="O48" i="16"/>
  <c r="N48" i="16" s="1"/>
  <c r="P47" i="16"/>
  <c r="O47" i="16"/>
  <c r="K47" i="16" s="1"/>
  <c r="P46" i="16"/>
  <c r="O46" i="16"/>
  <c r="J46" i="16" s="1"/>
  <c r="M46" i="16"/>
  <c r="I46" i="16"/>
  <c r="P45" i="16"/>
  <c r="O45" i="16"/>
  <c r="L45" i="16" s="1"/>
  <c r="P44" i="16"/>
  <c r="O44" i="16"/>
  <c r="N44" i="16" s="1"/>
  <c r="P43" i="16"/>
  <c r="O43" i="16"/>
  <c r="M43" i="16" s="1"/>
  <c r="P42" i="16"/>
  <c r="O42" i="16"/>
  <c r="N42" i="16" s="1"/>
  <c r="M42" i="16"/>
  <c r="P41" i="16"/>
  <c r="O41" i="16"/>
  <c r="N41" i="16" s="1"/>
  <c r="P40" i="16"/>
  <c r="O40" i="16"/>
  <c r="N40" i="16" s="1"/>
  <c r="L40" i="16"/>
  <c r="K40" i="16"/>
  <c r="I40" i="16"/>
  <c r="P39" i="16"/>
  <c r="O39" i="16"/>
  <c r="P38" i="16"/>
  <c r="O38" i="16"/>
  <c r="J38" i="16" s="1"/>
  <c r="P37" i="16"/>
  <c r="O37" i="16"/>
  <c r="K37" i="16" s="1"/>
  <c r="P36" i="16"/>
  <c r="O36" i="16"/>
  <c r="K36" i="16" s="1"/>
  <c r="P35" i="16"/>
  <c r="O35" i="16"/>
  <c r="P34" i="16"/>
  <c r="O34" i="16"/>
  <c r="I34" i="16" s="1"/>
  <c r="P33" i="16"/>
  <c r="O33" i="16"/>
  <c r="K33" i="16" s="1"/>
  <c r="P32" i="16"/>
  <c r="O32" i="16"/>
  <c r="K32" i="16" s="1"/>
  <c r="P31" i="16"/>
  <c r="O31" i="16"/>
  <c r="J31" i="16"/>
  <c r="P30" i="16"/>
  <c r="O30" i="16"/>
  <c r="I30" i="16" s="1"/>
  <c r="L30" i="16"/>
  <c r="K30" i="16"/>
  <c r="J30" i="16"/>
  <c r="P29" i="16"/>
  <c r="O29" i="16"/>
  <c r="K29" i="16" s="1"/>
  <c r="L29" i="16"/>
  <c r="P28" i="16"/>
  <c r="O28" i="16"/>
  <c r="K28" i="16" s="1"/>
  <c r="L28" i="16"/>
  <c r="P27" i="16"/>
  <c r="O27" i="16"/>
  <c r="J27" i="16" s="1"/>
  <c r="P26" i="16"/>
  <c r="O26" i="16"/>
  <c r="I26" i="16" s="1"/>
  <c r="L26" i="16"/>
  <c r="P25" i="16"/>
  <c r="O25" i="16"/>
  <c r="K25" i="16" s="1"/>
  <c r="P24" i="16"/>
  <c r="O24" i="16"/>
  <c r="K24" i="16" s="1"/>
  <c r="L24" i="16"/>
  <c r="P23" i="16"/>
  <c r="O23" i="16"/>
  <c r="J23" i="16"/>
  <c r="P22" i="16"/>
  <c r="O22" i="16"/>
  <c r="I22" i="16" s="1"/>
  <c r="K22" i="16"/>
  <c r="J22" i="16"/>
  <c r="P21" i="16"/>
  <c r="O21" i="16"/>
  <c r="K21" i="16" s="1"/>
  <c r="L21" i="16"/>
  <c r="P20" i="16"/>
  <c r="O20" i="16"/>
  <c r="K20" i="16" s="1"/>
  <c r="P19" i="16"/>
  <c r="O19" i="16"/>
  <c r="J19" i="16" s="1"/>
  <c r="P18" i="16"/>
  <c r="O18" i="16"/>
  <c r="I18" i="16" s="1"/>
  <c r="P17" i="16"/>
  <c r="O17" i="16"/>
  <c r="K17" i="16" s="1"/>
  <c r="P16" i="16"/>
  <c r="O16" i="16"/>
  <c r="K16" i="16" s="1"/>
  <c r="P15" i="16"/>
  <c r="O15" i="16"/>
  <c r="J15" i="16"/>
  <c r="P14" i="16"/>
  <c r="O14" i="16"/>
  <c r="L14" i="16"/>
  <c r="K14" i="16"/>
  <c r="J14" i="16"/>
  <c r="I14" i="16"/>
  <c r="P13" i="16"/>
  <c r="O13" i="16"/>
  <c r="K13" i="16" s="1"/>
  <c r="L13" i="16"/>
  <c r="P12" i="16"/>
  <c r="O12" i="16"/>
  <c r="K12" i="16" s="1"/>
  <c r="P11" i="16"/>
  <c r="O11" i="16"/>
  <c r="L12" i="16" l="1"/>
  <c r="L16" i="16"/>
  <c r="L18" i="16"/>
  <c r="L32" i="16"/>
  <c r="L34" i="16"/>
  <c r="M41" i="16"/>
  <c r="L48" i="16"/>
  <c r="I64" i="16"/>
  <c r="L65" i="16"/>
  <c r="K79" i="16"/>
  <c r="I97" i="16"/>
  <c r="L108" i="16"/>
  <c r="K111" i="16"/>
  <c r="M124" i="16"/>
  <c r="L133" i="16"/>
  <c r="M138" i="16"/>
  <c r="K143" i="16"/>
  <c r="L145" i="16"/>
  <c r="I147" i="16"/>
  <c r="J149" i="16"/>
  <c r="L150" i="16"/>
  <c r="M157" i="16"/>
  <c r="I159" i="16"/>
  <c r="I161" i="16"/>
  <c r="M167" i="16"/>
  <c r="M169" i="16"/>
  <c r="M171" i="16"/>
  <c r="N177" i="16"/>
  <c r="L183" i="16"/>
  <c r="N193" i="16"/>
  <c r="L201" i="16"/>
  <c r="I215" i="16"/>
  <c r="L226" i="16"/>
  <c r="L234" i="16"/>
  <c r="I247" i="16"/>
  <c r="L257" i="16"/>
  <c r="I38" i="16"/>
  <c r="J97" i="16"/>
  <c r="K149" i="16"/>
  <c r="J159" i="16"/>
  <c r="K161" i="16"/>
  <c r="I250" i="16"/>
  <c r="I259" i="16"/>
  <c r="J64" i="16"/>
  <c r="I81" i="16"/>
  <c r="I142" i="16"/>
  <c r="K38" i="16"/>
  <c r="K44" i="16"/>
  <c r="J57" i="16"/>
  <c r="I77" i="16"/>
  <c r="J81" i="16"/>
  <c r="K97" i="16"/>
  <c r="L130" i="16"/>
  <c r="L149" i="16"/>
  <c r="L161" i="16"/>
  <c r="I199" i="16"/>
  <c r="K68" i="16"/>
  <c r="J26" i="16"/>
  <c r="K64" i="16"/>
  <c r="L68" i="16"/>
  <c r="I73" i="16"/>
  <c r="K88" i="16"/>
  <c r="J135" i="16"/>
  <c r="K137" i="16"/>
  <c r="J142" i="16"/>
  <c r="K159" i="16"/>
  <c r="I163" i="16"/>
  <c r="I175" i="16"/>
  <c r="L210" i="16"/>
  <c r="I238" i="16"/>
  <c r="L250" i="16"/>
  <c r="L17" i="16"/>
  <c r="K26" i="16"/>
  <c r="L33" i="16"/>
  <c r="L38" i="16"/>
  <c r="J42" i="16"/>
  <c r="M44" i="16"/>
  <c r="K57" i="16"/>
  <c r="L64" i="16"/>
  <c r="K66" i="16"/>
  <c r="M68" i="16"/>
  <c r="M73" i="16"/>
  <c r="I80" i="16"/>
  <c r="L81" i="16"/>
  <c r="L88" i="16"/>
  <c r="J96" i="16"/>
  <c r="M97" i="16"/>
  <c r="I112" i="16"/>
  <c r="I120" i="16"/>
  <c r="M130" i="16"/>
  <c r="K135" i="16"/>
  <c r="L137" i="16"/>
  <c r="I139" i="16"/>
  <c r="J141" i="16"/>
  <c r="L142" i="16"/>
  <c r="M149" i="16"/>
  <c r="I151" i="16"/>
  <c r="I153" i="16"/>
  <c r="I158" i="16"/>
  <c r="M159" i="16"/>
  <c r="M161" i="16"/>
  <c r="M163" i="16"/>
  <c r="K165" i="16"/>
  <c r="L170" i="16"/>
  <c r="J172" i="16"/>
  <c r="L175" i="16"/>
  <c r="N178" i="16"/>
  <c r="L199" i="16"/>
  <c r="N210" i="16"/>
  <c r="I222" i="16"/>
  <c r="I230" i="16"/>
  <c r="I235" i="16"/>
  <c r="L238" i="16"/>
  <c r="K84" i="16"/>
  <c r="J157" i="16"/>
  <c r="I167" i="16"/>
  <c r="I169" i="16"/>
  <c r="J18" i="16"/>
  <c r="L20" i="16"/>
  <c r="L22" i="16"/>
  <c r="J34" i="16"/>
  <c r="J41" i="16"/>
  <c r="I48" i="16"/>
  <c r="L53" i="16"/>
  <c r="K56" i="16"/>
  <c r="M60" i="16"/>
  <c r="I65" i="16"/>
  <c r="K67" i="16"/>
  <c r="I69" i="16"/>
  <c r="K72" i="16"/>
  <c r="K74" i="16"/>
  <c r="L76" i="16"/>
  <c r="L80" i="16"/>
  <c r="K82" i="16"/>
  <c r="L84" i="16"/>
  <c r="I89" i="16"/>
  <c r="K92" i="16"/>
  <c r="K98" i="16"/>
  <c r="L100" i="16"/>
  <c r="M105" i="16"/>
  <c r="M112" i="16"/>
  <c r="L115" i="16"/>
  <c r="J118" i="16"/>
  <c r="L129" i="16"/>
  <c r="I131" i="16"/>
  <c r="J133" i="16"/>
  <c r="L134" i="16"/>
  <c r="M141" i="16"/>
  <c r="I143" i="16"/>
  <c r="I145" i="16"/>
  <c r="I150" i="16"/>
  <c r="M151" i="16"/>
  <c r="M153" i="16"/>
  <c r="M155" i="16"/>
  <c r="K157" i="16"/>
  <c r="L162" i="16"/>
  <c r="J164" i="16"/>
  <c r="J167" i="16"/>
  <c r="K169" i="16"/>
  <c r="J174" i="16"/>
  <c r="I193" i="16"/>
  <c r="I198" i="16"/>
  <c r="I206" i="16"/>
  <c r="I209" i="16"/>
  <c r="I211" i="16"/>
  <c r="N217" i="16"/>
  <c r="I231" i="16"/>
  <c r="I239" i="16"/>
  <c r="N249" i="16"/>
  <c r="I251" i="16"/>
  <c r="L254" i="16"/>
  <c r="I41" i="16"/>
  <c r="K76" i="16"/>
  <c r="K18" i="16"/>
  <c r="L25" i="16"/>
  <c r="K34" i="16"/>
  <c r="K41" i="16"/>
  <c r="J43" i="16"/>
  <c r="J48" i="16"/>
  <c r="J51" i="16"/>
  <c r="J65" i="16"/>
  <c r="L72" i="16"/>
  <c r="M76" i="16"/>
  <c r="M84" i="16"/>
  <c r="M89" i="16"/>
  <c r="M92" i="16"/>
  <c r="K95" i="16"/>
  <c r="M100" i="16"/>
  <c r="K103" i="16"/>
  <c r="K108" i="16"/>
  <c r="J121" i="16"/>
  <c r="K124" i="16"/>
  <c r="K127" i="16"/>
  <c r="M129" i="16"/>
  <c r="M131" i="16"/>
  <c r="K133" i="16"/>
  <c r="L138" i="16"/>
  <c r="J140" i="16"/>
  <c r="J143" i="16"/>
  <c r="K145" i="16"/>
  <c r="I149" i="16"/>
  <c r="J150" i="16"/>
  <c r="L157" i="16"/>
  <c r="M162" i="16"/>
  <c r="K167" i="16"/>
  <c r="L169" i="16"/>
  <c r="I171" i="16"/>
  <c r="L174" i="16"/>
  <c r="L198" i="16"/>
  <c r="I203" i="16"/>
  <c r="N209" i="16"/>
  <c r="I223" i="16"/>
  <c r="L231" i="16"/>
  <c r="I234" i="16"/>
  <c r="L239"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N258" i="45" s="1"/>
  <c r="K258" i="45"/>
  <c r="I258" i="45"/>
  <c r="P257" i="45"/>
  <c r="O257" i="45"/>
  <c r="P256" i="45"/>
  <c r="O256" i="45"/>
  <c r="N256" i="45" s="1"/>
  <c r="M256" i="45"/>
  <c r="P255" i="45"/>
  <c r="O255" i="45"/>
  <c r="P254" i="45"/>
  <c r="O254" i="45"/>
  <c r="N254" i="45" s="1"/>
  <c r="P253" i="45"/>
  <c r="O253" i="45"/>
  <c r="N253" i="45" s="1"/>
  <c r="M253" i="45"/>
  <c r="P252" i="45"/>
  <c r="O252" i="45"/>
  <c r="N252" i="45" s="1"/>
  <c r="P251" i="45"/>
  <c r="O251" i="45"/>
  <c r="N251" i="45" s="1"/>
  <c r="K251" i="45"/>
  <c r="P250" i="45"/>
  <c r="O250" i="45"/>
  <c r="N250" i="45" s="1"/>
  <c r="K250" i="45"/>
  <c r="I250" i="45"/>
  <c r="P249" i="45"/>
  <c r="O249" i="45"/>
  <c r="P248" i="45"/>
  <c r="O248" i="45"/>
  <c r="P247" i="45"/>
  <c r="O247" i="45"/>
  <c r="N247" i="45" s="1"/>
  <c r="M247" i="45"/>
  <c r="I247" i="45"/>
  <c r="P246" i="45"/>
  <c r="O246" i="45"/>
  <c r="N246" i="45" s="1"/>
  <c r="M246" i="45"/>
  <c r="P245" i="45"/>
  <c r="O245" i="45"/>
  <c r="N245" i="45" s="1"/>
  <c r="P244" i="45"/>
  <c r="O244" i="45"/>
  <c r="N244" i="45" s="1"/>
  <c r="K244" i="45"/>
  <c r="P243" i="45"/>
  <c r="O243" i="45"/>
  <c r="N243" i="45" s="1"/>
  <c r="P242" i="45"/>
  <c r="O242" i="45"/>
  <c r="N242" i="45" s="1"/>
  <c r="K242" i="45"/>
  <c r="P241" i="45"/>
  <c r="O241" i="45"/>
  <c r="P240" i="45"/>
  <c r="O240" i="45"/>
  <c r="N240" i="45" s="1"/>
  <c r="M240" i="45"/>
  <c r="K240" i="45"/>
  <c r="I240" i="45"/>
  <c r="P239" i="45"/>
  <c r="O239" i="45"/>
  <c r="N239" i="45" s="1"/>
  <c r="M239" i="45"/>
  <c r="I239" i="45"/>
  <c r="P238" i="45"/>
  <c r="O238" i="45"/>
  <c r="N238" i="45" s="1"/>
  <c r="M238" i="45"/>
  <c r="P237" i="45"/>
  <c r="O237" i="45"/>
  <c r="N237" i="45" s="1"/>
  <c r="M237" i="45"/>
  <c r="K237" i="45"/>
  <c r="I237" i="45"/>
  <c r="P236" i="45"/>
  <c r="O236" i="45"/>
  <c r="N236" i="45" s="1"/>
  <c r="K236" i="45"/>
  <c r="P235" i="45"/>
  <c r="O235" i="45"/>
  <c r="N235" i="45" s="1"/>
  <c r="K235" i="45"/>
  <c r="P234" i="45"/>
  <c r="O234" i="45"/>
  <c r="N234" i="45" s="1"/>
  <c r="P233" i="45"/>
  <c r="O233" i="45"/>
  <c r="P232" i="45"/>
  <c r="O232" i="45"/>
  <c r="N232" i="45" s="1"/>
  <c r="M232" i="45"/>
  <c r="I232" i="45"/>
  <c r="P231" i="45"/>
  <c r="O231" i="45"/>
  <c r="N231" i="45" s="1"/>
  <c r="M231" i="45"/>
  <c r="I231" i="45"/>
  <c r="P230" i="45"/>
  <c r="O230" i="45"/>
  <c r="N230" i="45" s="1"/>
  <c r="M230" i="45"/>
  <c r="P229" i="45"/>
  <c r="O229" i="45"/>
  <c r="N229" i="45" s="1"/>
  <c r="M229" i="45"/>
  <c r="K229" i="45"/>
  <c r="I229" i="45"/>
  <c r="P228" i="45"/>
  <c r="O228" i="45"/>
  <c r="N228" i="45" s="1"/>
  <c r="K228" i="45"/>
  <c r="P227" i="45"/>
  <c r="O227" i="45"/>
  <c r="N227" i="45" s="1"/>
  <c r="K227" i="45"/>
  <c r="P226" i="45"/>
  <c r="O226" i="45"/>
  <c r="P225" i="45"/>
  <c r="O225" i="45"/>
  <c r="P224" i="45"/>
  <c r="O224" i="45"/>
  <c r="M224" i="45" s="1"/>
  <c r="I224" i="45"/>
  <c r="P223" i="45"/>
  <c r="O223" i="45"/>
  <c r="K223" i="45" s="1"/>
  <c r="P222" i="45"/>
  <c r="O222" i="45"/>
  <c r="M222" i="45" s="1"/>
  <c r="K222" i="45"/>
  <c r="P221" i="45"/>
  <c r="O221" i="45"/>
  <c r="P220" i="45"/>
  <c r="O220" i="45"/>
  <c r="K220" i="45" s="1"/>
  <c r="M220" i="45"/>
  <c r="I220" i="45"/>
  <c r="P219" i="45"/>
  <c r="O219" i="45"/>
  <c r="K219" i="45" s="1"/>
  <c r="M219" i="45"/>
  <c r="P218" i="45"/>
  <c r="O218" i="45"/>
  <c r="M218" i="45" s="1"/>
  <c r="P217" i="45"/>
  <c r="O217" i="45"/>
  <c r="M217" i="45" s="1"/>
  <c r="K217" i="45"/>
  <c r="P216" i="45"/>
  <c r="O216" i="45"/>
  <c r="M216" i="45" s="1"/>
  <c r="I216" i="45"/>
  <c r="P215" i="45"/>
  <c r="O215" i="45"/>
  <c r="K215" i="45" s="1"/>
  <c r="P214" i="45"/>
  <c r="O214" i="45"/>
  <c r="K214" i="45" s="1"/>
  <c r="M214" i="45"/>
  <c r="P213" i="45"/>
  <c r="O213" i="45"/>
  <c r="P212" i="45"/>
  <c r="O212" i="45"/>
  <c r="P211" i="45"/>
  <c r="O211" i="45"/>
  <c r="K211" i="45" s="1"/>
  <c r="M211" i="45"/>
  <c r="P210" i="45"/>
  <c r="O210" i="45"/>
  <c r="M210" i="45"/>
  <c r="P209" i="45"/>
  <c r="O209" i="45"/>
  <c r="M209" i="45" s="1"/>
  <c r="K209" i="45"/>
  <c r="P208" i="45"/>
  <c r="O208" i="45"/>
  <c r="M208" i="45" s="1"/>
  <c r="I208" i="45"/>
  <c r="P207" i="45"/>
  <c r="O207" i="45"/>
  <c r="K207" i="45" s="1"/>
  <c r="P206" i="45"/>
  <c r="O206" i="45"/>
  <c r="M206" i="45" s="1"/>
  <c r="K206" i="45"/>
  <c r="I206" i="45"/>
  <c r="P205" i="45"/>
  <c r="O205" i="45"/>
  <c r="P204" i="45"/>
  <c r="O204" i="45"/>
  <c r="P203" i="45"/>
  <c r="O203" i="45"/>
  <c r="I203" i="45" s="1"/>
  <c r="K203" i="45"/>
  <c r="P202" i="45"/>
  <c r="O202" i="45"/>
  <c r="M202" i="45" s="1"/>
  <c r="P201" i="45"/>
  <c r="O201" i="45"/>
  <c r="M201" i="45" s="1"/>
  <c r="P200" i="45"/>
  <c r="O200" i="45"/>
  <c r="M200" i="45" s="1"/>
  <c r="I200" i="45"/>
  <c r="P199" i="45"/>
  <c r="O199" i="45"/>
  <c r="K199" i="45"/>
  <c r="P198" i="45"/>
  <c r="O198" i="45"/>
  <c r="P197" i="45"/>
  <c r="O197" i="45"/>
  <c r="P196" i="45"/>
  <c r="O196" i="45"/>
  <c r="K196" i="45" s="1"/>
  <c r="P195" i="45"/>
  <c r="O195" i="45"/>
  <c r="M195" i="45" s="1"/>
  <c r="K195" i="45"/>
  <c r="P194" i="45"/>
  <c r="O194" i="45"/>
  <c r="M194" i="45" s="1"/>
  <c r="P193" i="45"/>
  <c r="O193" i="45"/>
  <c r="M193" i="45" s="1"/>
  <c r="P192" i="45"/>
  <c r="O192" i="45"/>
  <c r="M192" i="45" s="1"/>
  <c r="I192" i="45"/>
  <c r="P191" i="45"/>
  <c r="O191" i="45"/>
  <c r="K191" i="45"/>
  <c r="P190" i="45"/>
  <c r="O190" i="45"/>
  <c r="K190" i="45" s="1"/>
  <c r="M190" i="45"/>
  <c r="I190" i="45"/>
  <c r="P189" i="45"/>
  <c r="O189" i="45"/>
  <c r="P188" i="45"/>
  <c r="O188" i="45"/>
  <c r="K188" i="45" s="1"/>
  <c r="M188" i="45"/>
  <c r="P187" i="45"/>
  <c r="O187" i="45"/>
  <c r="P186" i="45"/>
  <c r="O186" i="45"/>
  <c r="M186" i="45"/>
  <c r="P185" i="45"/>
  <c r="O185" i="45"/>
  <c r="P184" i="45"/>
  <c r="O184" i="45"/>
  <c r="M184" i="45" s="1"/>
  <c r="I184" i="45"/>
  <c r="P183" i="45"/>
  <c r="O183" i="45"/>
  <c r="K183" i="45"/>
  <c r="P182" i="45"/>
  <c r="O182" i="45"/>
  <c r="K182" i="45" s="1"/>
  <c r="P181" i="45"/>
  <c r="O181" i="45"/>
  <c r="P180" i="45"/>
  <c r="O180" i="45"/>
  <c r="K180" i="45" s="1"/>
  <c r="I180" i="45"/>
  <c r="P179" i="45"/>
  <c r="O179" i="45"/>
  <c r="K179" i="45" s="1"/>
  <c r="M179" i="45"/>
  <c r="I179" i="45"/>
  <c r="P178" i="45"/>
  <c r="O178" i="45"/>
  <c r="M178" i="45"/>
  <c r="P177" i="45"/>
  <c r="O177" i="45"/>
  <c r="M177" i="45" s="1"/>
  <c r="P176" i="45"/>
  <c r="O176" i="45"/>
  <c r="P175" i="45"/>
  <c r="O175" i="45"/>
  <c r="K175" i="45" s="1"/>
  <c r="P174" i="45"/>
  <c r="O174" i="45"/>
  <c r="M174" i="45"/>
  <c r="P173" i="45"/>
  <c r="O173" i="45"/>
  <c r="I173" i="45" s="1"/>
  <c r="N173" i="45"/>
  <c r="M173" i="45"/>
  <c r="P172" i="45"/>
  <c r="O172" i="45"/>
  <c r="I172" i="45" s="1"/>
  <c r="P171" i="45"/>
  <c r="O171" i="45"/>
  <c r="P170" i="45"/>
  <c r="O170" i="45"/>
  <c r="M170" i="45"/>
  <c r="P169" i="45"/>
  <c r="O169" i="45"/>
  <c r="I169" i="45" s="1"/>
  <c r="N169" i="45"/>
  <c r="M169" i="45"/>
  <c r="P168" i="45"/>
  <c r="O168" i="45"/>
  <c r="I168" i="45" s="1"/>
  <c r="P167" i="45"/>
  <c r="O167" i="45"/>
  <c r="P166" i="45"/>
  <c r="O166" i="45"/>
  <c r="M166" i="45"/>
  <c r="P165" i="45"/>
  <c r="O165" i="45"/>
  <c r="I165" i="45" s="1"/>
  <c r="N165" i="45"/>
  <c r="M165" i="45"/>
  <c r="P164" i="45"/>
  <c r="O164" i="45"/>
  <c r="I164" i="45" s="1"/>
  <c r="P163" i="45"/>
  <c r="O163" i="45"/>
  <c r="P162" i="45"/>
  <c r="O162" i="45"/>
  <c r="M162" i="45"/>
  <c r="P161" i="45"/>
  <c r="O161" i="45"/>
  <c r="I161" i="45" s="1"/>
  <c r="N161" i="45"/>
  <c r="M161" i="45"/>
  <c r="P160" i="45"/>
  <c r="O160" i="45"/>
  <c r="P159" i="45"/>
  <c r="O159" i="45"/>
  <c r="J159" i="45" s="1"/>
  <c r="P158" i="45"/>
  <c r="O158" i="45"/>
  <c r="M158" i="45" s="1"/>
  <c r="P157" i="45"/>
  <c r="O157" i="45"/>
  <c r="N157" i="45" s="1"/>
  <c r="M157" i="45"/>
  <c r="L157" i="45"/>
  <c r="P156" i="45"/>
  <c r="O156" i="45"/>
  <c r="P155" i="45"/>
  <c r="O155" i="45"/>
  <c r="N155" i="45" s="1"/>
  <c r="P154" i="45"/>
  <c r="O154" i="45"/>
  <c r="L154" i="45" s="1"/>
  <c r="N154" i="45"/>
  <c r="J154" i="45"/>
  <c r="P153" i="45"/>
  <c r="O153" i="45"/>
  <c r="M153" i="45" s="1"/>
  <c r="N153" i="45"/>
  <c r="L153" i="45"/>
  <c r="P152" i="45"/>
  <c r="O152" i="45"/>
  <c r="P151" i="45"/>
  <c r="O151" i="45"/>
  <c r="N151" i="45" s="1"/>
  <c r="P150" i="45"/>
  <c r="O150" i="45"/>
  <c r="L150" i="45" s="1"/>
  <c r="N150" i="45"/>
  <c r="P149" i="45"/>
  <c r="O149" i="45"/>
  <c r="N149" i="45" s="1"/>
  <c r="P148" i="45"/>
  <c r="O148" i="45"/>
  <c r="P147" i="45"/>
  <c r="O147" i="45"/>
  <c r="M147" i="45" s="1"/>
  <c r="P146" i="45"/>
  <c r="O146" i="45"/>
  <c r="L146" i="45" s="1"/>
  <c r="P145" i="45"/>
  <c r="O145" i="45"/>
  <c r="P144" i="45"/>
  <c r="O144" i="45"/>
  <c r="P143" i="45"/>
  <c r="O143" i="45"/>
  <c r="N143" i="45" s="1"/>
  <c r="P142" i="45"/>
  <c r="O142" i="45"/>
  <c r="L142" i="45" s="1"/>
  <c r="N142" i="45"/>
  <c r="J142" i="45"/>
  <c r="P141" i="45"/>
  <c r="O141" i="45"/>
  <c r="M141" i="45" s="1"/>
  <c r="N141" i="45"/>
  <c r="J141" i="45"/>
  <c r="P140" i="45"/>
  <c r="O140" i="45"/>
  <c r="P139" i="45"/>
  <c r="O139" i="45"/>
  <c r="N139" i="45" s="1"/>
  <c r="P138" i="45"/>
  <c r="O138" i="45"/>
  <c r="L138" i="45" s="1"/>
  <c r="M138" i="45"/>
  <c r="P137" i="45"/>
  <c r="O137" i="45"/>
  <c r="M137" i="45"/>
  <c r="P136" i="45"/>
  <c r="O136" i="45"/>
  <c r="P135" i="45"/>
  <c r="O135" i="45"/>
  <c r="N135" i="45" s="1"/>
  <c r="P134" i="45"/>
  <c r="O134" i="45"/>
  <c r="P133" i="45"/>
  <c r="O133" i="45"/>
  <c r="L133" i="45" s="1"/>
  <c r="N133" i="45"/>
  <c r="P132" i="45"/>
  <c r="O132" i="45"/>
  <c r="P131" i="45"/>
  <c r="O131" i="45"/>
  <c r="N131" i="45" s="1"/>
  <c r="P130" i="45"/>
  <c r="O130" i="45"/>
  <c r="L130" i="45" s="1"/>
  <c r="N130" i="45"/>
  <c r="P129" i="45"/>
  <c r="O129" i="45"/>
  <c r="P128" i="45"/>
  <c r="O128" i="45"/>
  <c r="P127" i="45"/>
  <c r="O127" i="45"/>
  <c r="M127" i="45" s="1"/>
  <c r="P126" i="45"/>
  <c r="O126" i="45"/>
  <c r="P125" i="45"/>
  <c r="O125" i="45"/>
  <c r="L125" i="45" s="1"/>
  <c r="P124" i="45"/>
  <c r="O124" i="45"/>
  <c r="P123" i="45"/>
  <c r="O123" i="45"/>
  <c r="N123" i="45" s="1"/>
  <c r="P122" i="45"/>
  <c r="O122" i="45"/>
  <c r="J122" i="45" s="1"/>
  <c r="N122" i="45"/>
  <c r="P121" i="45"/>
  <c r="O121" i="45"/>
  <c r="I121" i="45" s="1"/>
  <c r="N121" i="45"/>
  <c r="L121" i="45"/>
  <c r="P120" i="45"/>
  <c r="O120" i="45"/>
  <c r="L120" i="45" s="1"/>
  <c r="P119" i="45"/>
  <c r="O119" i="45"/>
  <c r="I119" i="45" s="1"/>
  <c r="J119" i="45"/>
  <c r="P118" i="45"/>
  <c r="O118" i="45"/>
  <c r="P117" i="45"/>
  <c r="O117" i="45"/>
  <c r="I117" i="45" s="1"/>
  <c r="P116" i="45"/>
  <c r="O116" i="45"/>
  <c r="I116" i="45" s="1"/>
  <c r="N116" i="45"/>
  <c r="P115" i="45"/>
  <c r="O115" i="45"/>
  <c r="N115" i="45"/>
  <c r="K115" i="45"/>
  <c r="P114" i="45"/>
  <c r="O114" i="45"/>
  <c r="I114" i="45" s="1"/>
  <c r="N114" i="45"/>
  <c r="L114" i="45"/>
  <c r="P113" i="45"/>
  <c r="O113" i="45"/>
  <c r="L113" i="45"/>
  <c r="P112" i="45"/>
  <c r="O112" i="45"/>
  <c r="M112" i="45"/>
  <c r="J112" i="45"/>
  <c r="P111" i="45"/>
  <c r="O111" i="45"/>
  <c r="I111" i="45" s="1"/>
  <c r="J111" i="45"/>
  <c r="P110" i="45"/>
  <c r="O110" i="45"/>
  <c r="P109" i="45"/>
  <c r="O109" i="45"/>
  <c r="M109" i="45" s="1"/>
  <c r="N109" i="45"/>
  <c r="P108" i="45"/>
  <c r="O108" i="45"/>
  <c r="P107" i="45"/>
  <c r="O107" i="45"/>
  <c r="N107" i="45" s="1"/>
  <c r="P106" i="45"/>
  <c r="O106" i="45"/>
  <c r="M106" i="45" s="1"/>
  <c r="N106" i="45"/>
  <c r="I106" i="45"/>
  <c r="P105" i="45"/>
  <c r="O105" i="45"/>
  <c r="L105" i="45"/>
  <c r="P104" i="45"/>
  <c r="O104" i="45"/>
  <c r="M104" i="45" s="1"/>
  <c r="N104" i="45"/>
  <c r="K104" i="45"/>
  <c r="J104" i="45"/>
  <c r="I104" i="45"/>
  <c r="P103" i="45"/>
  <c r="O103" i="45"/>
  <c r="M103" i="45" s="1"/>
  <c r="L103" i="45"/>
  <c r="P102" i="45"/>
  <c r="O102" i="45"/>
  <c r="K102" i="45" s="1"/>
  <c r="P101" i="45"/>
  <c r="O101" i="45"/>
  <c r="J101" i="45" s="1"/>
  <c r="N101" i="45"/>
  <c r="P100" i="45"/>
  <c r="O100" i="45"/>
  <c r="N100" i="45"/>
  <c r="P99" i="45"/>
  <c r="O99" i="45"/>
  <c r="N99" i="45" s="1"/>
  <c r="K99" i="45"/>
  <c r="P98" i="45"/>
  <c r="O98" i="45"/>
  <c r="J98" i="45" s="1"/>
  <c r="P97" i="45"/>
  <c r="O97" i="45"/>
  <c r="P96" i="45"/>
  <c r="O96" i="45"/>
  <c r="M96" i="45" s="1"/>
  <c r="N96" i="45"/>
  <c r="K96" i="45"/>
  <c r="J96" i="45"/>
  <c r="I96" i="45"/>
  <c r="P95" i="45"/>
  <c r="O95" i="45"/>
  <c r="M95" i="45" s="1"/>
  <c r="L95" i="45"/>
  <c r="P94" i="45"/>
  <c r="O94" i="45"/>
  <c r="P93" i="45"/>
  <c r="O93" i="45"/>
  <c r="P92" i="45"/>
  <c r="O92" i="45"/>
  <c r="P91" i="45"/>
  <c r="O91" i="45"/>
  <c r="N91" i="45"/>
  <c r="L91" i="45"/>
  <c r="P90" i="45"/>
  <c r="O90" i="45"/>
  <c r="M90" i="45" s="1"/>
  <c r="N90" i="45"/>
  <c r="L90" i="45"/>
  <c r="K90" i="45"/>
  <c r="I90" i="45"/>
  <c r="P89" i="45"/>
  <c r="O89" i="45"/>
  <c r="I89" i="45" s="1"/>
  <c r="P88" i="45"/>
  <c r="O88" i="45"/>
  <c r="M88" i="45" s="1"/>
  <c r="N88" i="45"/>
  <c r="K88" i="45"/>
  <c r="I88" i="45"/>
  <c r="P87" i="45"/>
  <c r="O87" i="45"/>
  <c r="P86" i="45"/>
  <c r="O86" i="45"/>
  <c r="I86" i="45" s="1"/>
  <c r="K86" i="45"/>
  <c r="P85" i="45"/>
  <c r="O85" i="45"/>
  <c r="N85" i="45" s="1"/>
  <c r="P84" i="45"/>
  <c r="O84" i="45"/>
  <c r="L84" i="45" s="1"/>
  <c r="N84" i="45"/>
  <c r="P83" i="45"/>
  <c r="O83" i="45"/>
  <c r="P82" i="45"/>
  <c r="O82" i="45"/>
  <c r="M82" i="45" s="1"/>
  <c r="N82" i="45"/>
  <c r="L82" i="45"/>
  <c r="K82" i="45"/>
  <c r="J82" i="45"/>
  <c r="I82" i="45"/>
  <c r="P81" i="45"/>
  <c r="O81" i="45"/>
  <c r="P80" i="45"/>
  <c r="O80" i="45"/>
  <c r="J80" i="45" s="1"/>
  <c r="I80" i="45"/>
  <c r="P79" i="45"/>
  <c r="O79" i="45"/>
  <c r="M79" i="45" s="1"/>
  <c r="L79" i="45"/>
  <c r="J79" i="45"/>
  <c r="P78" i="45"/>
  <c r="O78" i="45"/>
  <c r="N78" i="45" s="1"/>
  <c r="P77" i="45"/>
  <c r="O77" i="45"/>
  <c r="J77" i="45" s="1"/>
  <c r="P76" i="45"/>
  <c r="O76" i="45"/>
  <c r="N76" i="45"/>
  <c r="P75" i="45"/>
  <c r="O75" i="45"/>
  <c r="K75" i="45"/>
  <c r="P74" i="45"/>
  <c r="O74" i="45"/>
  <c r="M74" i="45" s="1"/>
  <c r="N74" i="45"/>
  <c r="L74" i="45"/>
  <c r="K74" i="45"/>
  <c r="J74" i="45"/>
  <c r="I74" i="45"/>
  <c r="P73" i="45"/>
  <c r="O73" i="45"/>
  <c r="J73" i="45" s="1"/>
  <c r="I73" i="45"/>
  <c r="P72" i="45"/>
  <c r="O72" i="45"/>
  <c r="M72" i="45" s="1"/>
  <c r="N72" i="45"/>
  <c r="K72" i="45"/>
  <c r="P71" i="45"/>
  <c r="O71" i="45"/>
  <c r="P70" i="45"/>
  <c r="O70" i="45"/>
  <c r="N70" i="45" s="1"/>
  <c r="P69" i="45"/>
  <c r="O69" i="45"/>
  <c r="P68" i="45"/>
  <c r="O68" i="45"/>
  <c r="M68" i="45" s="1"/>
  <c r="N68" i="45"/>
  <c r="L68" i="45"/>
  <c r="K68" i="45"/>
  <c r="P67" i="45"/>
  <c r="O67" i="45"/>
  <c r="M67" i="45" s="1"/>
  <c r="L67" i="45"/>
  <c r="J67" i="45"/>
  <c r="P66" i="45"/>
  <c r="O66" i="45"/>
  <c r="M66" i="45" s="1"/>
  <c r="N66" i="45"/>
  <c r="L66" i="45"/>
  <c r="I66" i="45"/>
  <c r="P65" i="45"/>
  <c r="O65" i="45"/>
  <c r="I65" i="45" s="1"/>
  <c r="L65" i="45"/>
  <c r="K65" i="45"/>
  <c r="J65" i="45"/>
  <c r="P64" i="45"/>
  <c r="O64" i="45"/>
  <c r="P63" i="45"/>
  <c r="O63" i="45"/>
  <c r="N63" i="45" s="1"/>
  <c r="L63" i="45"/>
  <c r="P62" i="45"/>
  <c r="O62" i="45"/>
  <c r="P61" i="45"/>
  <c r="O61" i="45"/>
  <c r="K61" i="45"/>
  <c r="J61" i="45"/>
  <c r="P60" i="45"/>
  <c r="O60" i="45"/>
  <c r="P59" i="45"/>
  <c r="O59" i="45"/>
  <c r="P58" i="45"/>
  <c r="O58" i="45"/>
  <c r="K58" i="45"/>
  <c r="J58" i="45"/>
  <c r="P57" i="45"/>
  <c r="O57" i="45"/>
  <c r="L57" i="45" s="1"/>
  <c r="P56" i="45"/>
  <c r="O56" i="45"/>
  <c r="I56" i="45" s="1"/>
  <c r="P55" i="45"/>
  <c r="O55" i="45"/>
  <c r="N55" i="45"/>
  <c r="L55" i="45"/>
  <c r="J55" i="45"/>
  <c r="I55" i="45"/>
  <c r="P54" i="45"/>
  <c r="O54" i="45"/>
  <c r="N54" i="45"/>
  <c r="P53" i="45"/>
  <c r="O53" i="45"/>
  <c r="K53" i="45" s="1"/>
  <c r="N53" i="45"/>
  <c r="L53" i="45"/>
  <c r="P52" i="45"/>
  <c r="O52" i="45"/>
  <c r="N52" i="45" s="1"/>
  <c r="I52" i="45"/>
  <c r="P51" i="45"/>
  <c r="O51" i="45"/>
  <c r="M51" i="45" s="1"/>
  <c r="N51" i="45"/>
  <c r="L51" i="45"/>
  <c r="K51" i="45"/>
  <c r="I51" i="45"/>
  <c r="P50" i="45"/>
  <c r="O50" i="45"/>
  <c r="K50" i="45" s="1"/>
  <c r="P49" i="45"/>
  <c r="O49" i="45"/>
  <c r="P48" i="45"/>
  <c r="O48" i="45"/>
  <c r="N48" i="45" s="1"/>
  <c r="K48" i="45"/>
  <c r="P47" i="45"/>
  <c r="O47" i="45"/>
  <c r="I47" i="45" s="1"/>
  <c r="P46" i="45"/>
  <c r="O46" i="45"/>
  <c r="I46" i="45" s="1"/>
  <c r="N46" i="45"/>
  <c r="L46" i="45"/>
  <c r="K46" i="45"/>
  <c r="P45" i="45"/>
  <c r="O45" i="45"/>
  <c r="P44" i="45"/>
  <c r="O44" i="45"/>
  <c r="M44" i="45" s="1"/>
  <c r="L44" i="45"/>
  <c r="P43" i="45"/>
  <c r="O43" i="45"/>
  <c r="K43" i="45" s="1"/>
  <c r="P42" i="45"/>
  <c r="O42" i="45"/>
  <c r="M42" i="45" s="1"/>
  <c r="N42" i="45"/>
  <c r="L42" i="45"/>
  <c r="K42" i="45"/>
  <c r="I42" i="45"/>
  <c r="P41" i="45"/>
  <c r="O41" i="45"/>
  <c r="I41" i="45"/>
  <c r="P40" i="45"/>
  <c r="O40" i="45"/>
  <c r="M40" i="45" s="1"/>
  <c r="N40" i="45"/>
  <c r="L40" i="45"/>
  <c r="K40" i="45"/>
  <c r="J40" i="45"/>
  <c r="I40" i="45"/>
  <c r="P39" i="45"/>
  <c r="O39" i="45"/>
  <c r="P38" i="45"/>
  <c r="O38" i="45"/>
  <c r="M38" i="45" s="1"/>
  <c r="N38" i="45"/>
  <c r="P37" i="45"/>
  <c r="O37" i="45"/>
  <c r="M37" i="45" s="1"/>
  <c r="L37" i="45"/>
  <c r="P36" i="45"/>
  <c r="O36" i="45"/>
  <c r="K36" i="45" s="1"/>
  <c r="P35" i="45"/>
  <c r="O35" i="45"/>
  <c r="M35" i="45" s="1"/>
  <c r="L35" i="45"/>
  <c r="K35" i="45"/>
  <c r="J35" i="45"/>
  <c r="P34" i="45"/>
  <c r="O34" i="45"/>
  <c r="M34" i="45" s="1"/>
  <c r="N34" i="45"/>
  <c r="K34" i="45"/>
  <c r="I34" i="45"/>
  <c r="P33" i="45"/>
  <c r="O33" i="45"/>
  <c r="K33" i="45" s="1"/>
  <c r="J33" i="45"/>
  <c r="P32" i="45"/>
  <c r="O32" i="45"/>
  <c r="N32" i="45"/>
  <c r="J32" i="45"/>
  <c r="I32" i="45"/>
  <c r="P31" i="45"/>
  <c r="O31" i="45"/>
  <c r="P30" i="45"/>
  <c r="O30" i="45"/>
  <c r="P29" i="45"/>
  <c r="O29" i="45"/>
  <c r="M29" i="45" s="1"/>
  <c r="P28" i="45"/>
  <c r="O28" i="45"/>
  <c r="N28" i="45" s="1"/>
  <c r="L28" i="45"/>
  <c r="P27" i="45"/>
  <c r="O27" i="45"/>
  <c r="L27" i="45"/>
  <c r="J27" i="45"/>
  <c r="P26" i="45"/>
  <c r="O26" i="45"/>
  <c r="J26" i="45" s="1"/>
  <c r="I26" i="45"/>
  <c r="P25" i="45"/>
  <c r="O25" i="45"/>
  <c r="N25" i="45"/>
  <c r="L25" i="45"/>
  <c r="I25" i="45"/>
  <c r="P24" i="45"/>
  <c r="O24" i="45"/>
  <c r="M24" i="45" s="1"/>
  <c r="N24" i="45"/>
  <c r="L24" i="45"/>
  <c r="K24" i="45"/>
  <c r="I24" i="45"/>
  <c r="P23" i="45"/>
  <c r="O23" i="45"/>
  <c r="P22" i="45"/>
  <c r="O22" i="45"/>
  <c r="M22" i="45" s="1"/>
  <c r="N22" i="45"/>
  <c r="P21" i="45"/>
  <c r="O21" i="45"/>
  <c r="M21" i="45" s="1"/>
  <c r="L21" i="45"/>
  <c r="P20" i="45"/>
  <c r="O20" i="45"/>
  <c r="P19" i="45"/>
  <c r="O19" i="45"/>
  <c r="M19" i="45" s="1"/>
  <c r="L19" i="45"/>
  <c r="K19" i="45"/>
  <c r="J19" i="45"/>
  <c r="P18" i="45"/>
  <c r="O18" i="45"/>
  <c r="N18" i="45" s="1"/>
  <c r="K18" i="45"/>
  <c r="P17" i="45"/>
  <c r="O17" i="45"/>
  <c r="L17" i="45"/>
  <c r="K17" i="45"/>
  <c r="J17" i="45"/>
  <c r="P16" i="45"/>
  <c r="O16" i="45"/>
  <c r="K16" i="45" s="1"/>
  <c r="N16" i="45"/>
  <c r="I16" i="45"/>
  <c r="P15" i="45"/>
  <c r="O15" i="45"/>
  <c r="P14" i="45"/>
  <c r="O14" i="45"/>
  <c r="P13" i="45"/>
  <c r="O13" i="45"/>
  <c r="M13" i="45" s="1"/>
  <c r="P12" i="45"/>
  <c r="O12" i="45"/>
  <c r="L12" i="45"/>
  <c r="K12" i="45"/>
  <c r="P11" i="45"/>
  <c r="O11" i="45"/>
  <c r="N11" i="45" s="1"/>
  <c r="P214" i="73"/>
  <c r="O214" i="73"/>
  <c r="P213" i="73"/>
  <c r="O213" i="73"/>
  <c r="K213" i="73" s="1"/>
  <c r="P212" i="73"/>
  <c r="O212" i="73"/>
  <c r="J212" i="73"/>
  <c r="I212" i="73"/>
  <c r="P211" i="73"/>
  <c r="O211" i="73"/>
  <c r="N211" i="73" s="1"/>
  <c r="K211" i="73"/>
  <c r="P210" i="73"/>
  <c r="O210" i="73"/>
  <c r="I210" i="73" s="1"/>
  <c r="P209" i="73"/>
  <c r="O209" i="73"/>
  <c r="J209" i="73" s="1"/>
  <c r="I209" i="73"/>
  <c r="P208" i="73"/>
  <c r="O208" i="73"/>
  <c r="J208" i="73" s="1"/>
  <c r="P207" i="73"/>
  <c r="O207" i="73"/>
  <c r="K207" i="73"/>
  <c r="I207" i="73"/>
  <c r="P206" i="73"/>
  <c r="O206" i="73"/>
  <c r="P205" i="73"/>
  <c r="O205" i="73"/>
  <c r="K205" i="73"/>
  <c r="J205" i="73"/>
  <c r="P204" i="73"/>
  <c r="O204" i="73"/>
  <c r="K204" i="73" s="1"/>
  <c r="I204" i="73"/>
  <c r="P203" i="73"/>
  <c r="O203" i="73"/>
  <c r="P202" i="73"/>
  <c r="O202" i="73"/>
  <c r="J202" i="73"/>
  <c r="P201" i="73"/>
  <c r="O201" i="73"/>
  <c r="K201" i="73"/>
  <c r="I201" i="73"/>
  <c r="P200" i="73"/>
  <c r="O200" i="73"/>
  <c r="J200" i="73" s="1"/>
  <c r="P199" i="73"/>
  <c r="O199" i="73"/>
  <c r="P198" i="73"/>
  <c r="O198" i="73"/>
  <c r="P197" i="73"/>
  <c r="O197" i="73"/>
  <c r="N197" i="73" s="1"/>
  <c r="K197" i="73"/>
  <c r="J197" i="73"/>
  <c r="I197" i="73"/>
  <c r="P196" i="73"/>
  <c r="O196" i="73"/>
  <c r="K196" i="73" s="1"/>
  <c r="P195" i="73"/>
  <c r="O195" i="73"/>
  <c r="N195" i="73" s="1"/>
  <c r="K195" i="73"/>
  <c r="P194" i="73"/>
  <c r="O194" i="73"/>
  <c r="N194" i="73" s="1"/>
  <c r="J194" i="73"/>
  <c r="I194" i="73"/>
  <c r="P193" i="73"/>
  <c r="O193" i="73"/>
  <c r="K193" i="73"/>
  <c r="J193" i="73"/>
  <c r="P192" i="73"/>
  <c r="O192" i="73"/>
  <c r="J192" i="73" s="1"/>
  <c r="P191" i="73"/>
  <c r="O191" i="73"/>
  <c r="N191" i="73" s="1"/>
  <c r="K191" i="73"/>
  <c r="J191" i="73"/>
  <c r="I191" i="73"/>
  <c r="P190" i="73"/>
  <c r="O190" i="73"/>
  <c r="P189" i="73"/>
  <c r="O189" i="73"/>
  <c r="J189" i="73" s="1"/>
  <c r="P188" i="73"/>
  <c r="O188" i="73"/>
  <c r="N188" i="73" s="1"/>
  <c r="K188" i="73"/>
  <c r="J188" i="73"/>
  <c r="I188" i="73"/>
  <c r="P187" i="73"/>
  <c r="O187" i="73"/>
  <c r="K187" i="73" s="1"/>
  <c r="P186" i="73"/>
  <c r="O186" i="73"/>
  <c r="J186" i="73" s="1"/>
  <c r="P185" i="73"/>
  <c r="O185" i="73"/>
  <c r="K185" i="73" s="1"/>
  <c r="P184" i="73"/>
  <c r="O184" i="73"/>
  <c r="P183" i="73"/>
  <c r="O183" i="73"/>
  <c r="I183" i="73"/>
  <c r="P182" i="73"/>
  <c r="O182" i="73"/>
  <c r="I182" i="73" s="1"/>
  <c r="P181" i="73"/>
  <c r="O181" i="73"/>
  <c r="K181" i="73" s="1"/>
  <c r="P180" i="73"/>
  <c r="O180" i="73"/>
  <c r="I180" i="73" s="1"/>
  <c r="K180" i="73"/>
  <c r="J180" i="73"/>
  <c r="P179" i="73"/>
  <c r="O179" i="73"/>
  <c r="J179" i="73" s="1"/>
  <c r="K179" i="73"/>
  <c r="I179" i="73"/>
  <c r="P178" i="73"/>
  <c r="O178" i="73"/>
  <c r="J178" i="73" s="1"/>
  <c r="P177" i="73"/>
  <c r="O177" i="73"/>
  <c r="P176" i="73"/>
  <c r="O176" i="73"/>
  <c r="P175" i="73"/>
  <c r="O175" i="73"/>
  <c r="P174" i="73"/>
  <c r="O174" i="73"/>
  <c r="J174" i="73" s="1"/>
  <c r="I174" i="73"/>
  <c r="P173" i="73"/>
  <c r="O173" i="73"/>
  <c r="K173" i="73" s="1"/>
  <c r="P172" i="73"/>
  <c r="O172" i="73"/>
  <c r="I172" i="73" s="1"/>
  <c r="P171" i="73"/>
  <c r="O171" i="73"/>
  <c r="P170" i="73"/>
  <c r="O170" i="73"/>
  <c r="P169" i="73"/>
  <c r="O169" i="73"/>
  <c r="P168" i="73"/>
  <c r="O168" i="73"/>
  <c r="P167" i="73"/>
  <c r="O167" i="73"/>
  <c r="J167" i="73" s="1"/>
  <c r="K167" i="73"/>
  <c r="I167" i="73"/>
  <c r="P166" i="73"/>
  <c r="O166" i="73"/>
  <c r="J166" i="73" s="1"/>
  <c r="K166" i="73"/>
  <c r="I166" i="73"/>
  <c r="P165" i="73"/>
  <c r="O165" i="73"/>
  <c r="K165" i="73"/>
  <c r="I165" i="73"/>
  <c r="P164" i="73"/>
  <c r="O164" i="73"/>
  <c r="K164" i="73"/>
  <c r="J164" i="73"/>
  <c r="I164" i="73"/>
  <c r="P163" i="73"/>
  <c r="O163" i="73"/>
  <c r="J163" i="73" s="1"/>
  <c r="P162" i="73"/>
  <c r="O162" i="73"/>
  <c r="J162" i="73" s="1"/>
  <c r="P161" i="73"/>
  <c r="O161" i="73"/>
  <c r="I161" i="73" s="1"/>
  <c r="P160" i="73"/>
  <c r="O160" i="73"/>
  <c r="P159" i="73"/>
  <c r="O159" i="73"/>
  <c r="P158" i="73"/>
  <c r="O158" i="73"/>
  <c r="P157" i="73"/>
  <c r="O157" i="73"/>
  <c r="K157" i="73" s="1"/>
  <c r="I157" i="73"/>
  <c r="P156" i="73"/>
  <c r="O156" i="73"/>
  <c r="P155" i="73"/>
  <c r="O155" i="73"/>
  <c r="I155" i="73" s="1"/>
  <c r="K155" i="73"/>
  <c r="J155" i="73"/>
  <c r="P154" i="73"/>
  <c r="O154" i="73"/>
  <c r="J154" i="73"/>
  <c r="P153" i="73"/>
  <c r="O153" i="73"/>
  <c r="K153" i="73" s="1"/>
  <c r="I153" i="73"/>
  <c r="P152" i="73"/>
  <c r="O152" i="73"/>
  <c r="P151" i="73"/>
  <c r="O151" i="73"/>
  <c r="K151" i="73" s="1"/>
  <c r="P150" i="73"/>
  <c r="O150" i="73"/>
  <c r="J150" i="73" s="1"/>
  <c r="P149" i="73"/>
  <c r="O149" i="73"/>
  <c r="K149" i="73" s="1"/>
  <c r="I149" i="73"/>
  <c r="P148" i="73"/>
  <c r="O148" i="73"/>
  <c r="P147" i="73"/>
  <c r="O147" i="73"/>
  <c r="J147" i="73" s="1"/>
  <c r="K147" i="73"/>
  <c r="I147" i="73"/>
  <c r="P146" i="73"/>
  <c r="O146" i="73"/>
  <c r="J146" i="73" s="1"/>
  <c r="P145" i="73"/>
  <c r="O145" i="73"/>
  <c r="K145" i="73" s="1"/>
  <c r="P144" i="73"/>
  <c r="O144" i="73"/>
  <c r="P143" i="73"/>
  <c r="O143" i="73"/>
  <c r="K143" i="73"/>
  <c r="I143" i="73"/>
  <c r="P142" i="73"/>
  <c r="O142" i="73"/>
  <c r="P141" i="73"/>
  <c r="O141" i="73"/>
  <c r="P140" i="73"/>
  <c r="O140" i="73"/>
  <c r="K140" i="73" s="1"/>
  <c r="J140" i="73"/>
  <c r="P139" i="73"/>
  <c r="O139" i="73"/>
  <c r="K139" i="73" s="1"/>
  <c r="I139" i="73"/>
  <c r="P138" i="73"/>
  <c r="O138" i="73"/>
  <c r="J138" i="73" s="1"/>
  <c r="P137" i="73"/>
  <c r="O137" i="73"/>
  <c r="P136" i="73"/>
  <c r="O136" i="73"/>
  <c r="P135" i="73"/>
  <c r="O135" i="73"/>
  <c r="K135" i="73" s="1"/>
  <c r="P134" i="73"/>
  <c r="O134" i="73"/>
  <c r="K134" i="73" s="1"/>
  <c r="I134" i="73"/>
  <c r="P133" i="73"/>
  <c r="O133" i="73"/>
  <c r="I133" i="73" s="1"/>
  <c r="K133" i="73"/>
  <c r="P132" i="73"/>
  <c r="O132" i="73"/>
  <c r="I132" i="73" s="1"/>
  <c r="K132" i="73"/>
  <c r="J132" i="73"/>
  <c r="P131" i="73"/>
  <c r="O131" i="73"/>
  <c r="I131" i="73" s="1"/>
  <c r="K131" i="73"/>
  <c r="P130" i="73"/>
  <c r="O130" i="73"/>
  <c r="J130" i="73"/>
  <c r="P129" i="73"/>
  <c r="O129" i="73"/>
  <c r="M129" i="73" s="1"/>
  <c r="L129" i="73"/>
  <c r="P128" i="73"/>
  <c r="O128" i="73"/>
  <c r="I128" i="73" s="1"/>
  <c r="M128" i="73"/>
  <c r="J128" i="73"/>
  <c r="P127" i="73"/>
  <c r="O127" i="73"/>
  <c r="J127" i="73" s="1"/>
  <c r="P126" i="73"/>
  <c r="O126" i="73"/>
  <c r="I126" i="73" s="1"/>
  <c r="L126" i="73"/>
  <c r="J126" i="73"/>
  <c r="P125" i="73"/>
  <c r="O125" i="73"/>
  <c r="I125" i="73" s="1"/>
  <c r="L125" i="73"/>
  <c r="P124" i="73"/>
  <c r="O124" i="73"/>
  <c r="M124" i="73" s="1"/>
  <c r="P123" i="73"/>
  <c r="O123" i="73"/>
  <c r="L123" i="73"/>
  <c r="J123" i="73"/>
  <c r="P122" i="73"/>
  <c r="O122" i="73"/>
  <c r="M122" i="73" s="1"/>
  <c r="P121" i="73"/>
  <c r="O121" i="73"/>
  <c r="P120" i="73"/>
  <c r="O120" i="73"/>
  <c r="J120" i="73" s="1"/>
  <c r="L120" i="73"/>
  <c r="P119" i="73"/>
  <c r="O119" i="73"/>
  <c r="L119" i="73" s="1"/>
  <c r="M119" i="73"/>
  <c r="P118" i="73"/>
  <c r="O118" i="73"/>
  <c r="P117" i="73"/>
  <c r="O117" i="73"/>
  <c r="P116" i="73"/>
  <c r="O116" i="73"/>
  <c r="L116" i="73"/>
  <c r="P115" i="73"/>
  <c r="O115" i="73"/>
  <c r="M115" i="73" s="1"/>
  <c r="P114" i="73"/>
  <c r="O114" i="73"/>
  <c r="M114" i="73"/>
  <c r="P113" i="73"/>
  <c r="O113" i="73"/>
  <c r="J113" i="73"/>
  <c r="P112" i="73"/>
  <c r="O112" i="73"/>
  <c r="P111" i="73"/>
  <c r="O111" i="73"/>
  <c r="L111" i="73" s="1"/>
  <c r="P110" i="73"/>
  <c r="O110" i="73"/>
  <c r="M110" i="73" s="1"/>
  <c r="J110" i="73"/>
  <c r="P109" i="73"/>
  <c r="O109" i="73"/>
  <c r="P108" i="73"/>
  <c r="O108" i="73"/>
  <c r="M108" i="73" s="1"/>
  <c r="P107" i="73"/>
  <c r="O107" i="73"/>
  <c r="M107" i="73" s="1"/>
  <c r="P106" i="73"/>
  <c r="O106" i="73"/>
  <c r="M106" i="73" s="1"/>
  <c r="P105" i="73"/>
  <c r="O105" i="73"/>
  <c r="P104" i="73"/>
  <c r="O104" i="73"/>
  <c r="J104" i="73" s="1"/>
  <c r="M104" i="73"/>
  <c r="L104" i="73"/>
  <c r="P103" i="73"/>
  <c r="O103" i="73"/>
  <c r="P102" i="73"/>
  <c r="O102" i="73"/>
  <c r="M102" i="73" s="1"/>
  <c r="P101" i="73"/>
  <c r="O101" i="73"/>
  <c r="L101" i="73" s="1"/>
  <c r="P100" i="73"/>
  <c r="O100" i="73"/>
  <c r="L100" i="73" s="1"/>
  <c r="P99" i="73"/>
  <c r="O99" i="73"/>
  <c r="I99" i="73" s="1"/>
  <c r="P98" i="73"/>
  <c r="O98" i="73"/>
  <c r="J98" i="73" s="1"/>
  <c r="P97" i="73"/>
  <c r="O97" i="73"/>
  <c r="N97" i="73"/>
  <c r="M97" i="73"/>
  <c r="P96" i="73"/>
  <c r="O96" i="73"/>
  <c r="I96" i="73" s="1"/>
  <c r="P95" i="73"/>
  <c r="O95" i="73"/>
  <c r="P94" i="73"/>
  <c r="O94" i="73"/>
  <c r="P93" i="73"/>
  <c r="O93" i="73"/>
  <c r="I93" i="73" s="1"/>
  <c r="P92" i="73"/>
  <c r="O92" i="73"/>
  <c r="J92" i="73" s="1"/>
  <c r="N92" i="73"/>
  <c r="P91" i="73"/>
  <c r="O91" i="73"/>
  <c r="I91" i="73" s="1"/>
  <c r="L91" i="73"/>
  <c r="K91" i="73"/>
  <c r="J91" i="73"/>
  <c r="P90" i="73"/>
  <c r="O90" i="73"/>
  <c r="N90" i="73" s="1"/>
  <c r="K90" i="73"/>
  <c r="P89" i="73"/>
  <c r="O89" i="73"/>
  <c r="P88" i="73"/>
  <c r="O88" i="73"/>
  <c r="I88" i="73" s="1"/>
  <c r="P87" i="73"/>
  <c r="O87" i="73"/>
  <c r="P86" i="73"/>
  <c r="O86" i="73"/>
  <c r="P85" i="73"/>
  <c r="O85" i="73"/>
  <c r="I85" i="73" s="1"/>
  <c r="N85" i="73"/>
  <c r="L85" i="73"/>
  <c r="P84" i="73"/>
  <c r="O84" i="73"/>
  <c r="L84" i="73" s="1"/>
  <c r="M84" i="73"/>
  <c r="J84" i="73"/>
  <c r="P83" i="73"/>
  <c r="O83" i="73"/>
  <c r="P82" i="73"/>
  <c r="O82" i="73"/>
  <c r="I82" i="73" s="1"/>
  <c r="N82" i="73"/>
  <c r="P81" i="73"/>
  <c r="O81" i="73"/>
  <c r="N81" i="73"/>
  <c r="K81" i="73"/>
  <c r="P80" i="73"/>
  <c r="O80" i="73"/>
  <c r="I80" i="73" s="1"/>
  <c r="P79" i="73"/>
  <c r="O79" i="73"/>
  <c r="I79" i="73" s="1"/>
  <c r="N79" i="73"/>
  <c r="P78" i="73"/>
  <c r="O78" i="73"/>
  <c r="P77" i="73"/>
  <c r="O77" i="73"/>
  <c r="P76" i="73"/>
  <c r="O76" i="73"/>
  <c r="P75" i="73"/>
  <c r="O75" i="73"/>
  <c r="I75" i="73" s="1"/>
  <c r="K75" i="73"/>
  <c r="P74" i="73"/>
  <c r="O74" i="73"/>
  <c r="N74" i="73"/>
  <c r="P73" i="73"/>
  <c r="O73" i="73"/>
  <c r="P72" i="73"/>
  <c r="O72" i="73"/>
  <c r="I72" i="73" s="1"/>
  <c r="P71" i="73"/>
  <c r="O71" i="73"/>
  <c r="I71" i="73" s="1"/>
  <c r="P70" i="73"/>
  <c r="O70" i="73"/>
  <c r="I70" i="73" s="1"/>
  <c r="P69" i="73"/>
  <c r="O69" i="73"/>
  <c r="K69" i="73" s="1"/>
  <c r="M69" i="73"/>
  <c r="P68" i="73"/>
  <c r="O68" i="73"/>
  <c r="K68" i="73" s="1"/>
  <c r="N68" i="73"/>
  <c r="M68" i="73"/>
  <c r="L68" i="73"/>
  <c r="J68" i="73"/>
  <c r="I68" i="73"/>
  <c r="P67" i="73"/>
  <c r="O67" i="73"/>
  <c r="L67" i="73"/>
  <c r="J67" i="73"/>
  <c r="I67" i="73"/>
  <c r="P66" i="73"/>
  <c r="O66" i="73"/>
  <c r="L66" i="73" s="1"/>
  <c r="N66" i="73"/>
  <c r="P65" i="73"/>
  <c r="O65" i="73"/>
  <c r="K65" i="73" s="1"/>
  <c r="P64" i="73"/>
  <c r="O64" i="73"/>
  <c r="K64" i="73" s="1"/>
  <c r="I64" i="73"/>
  <c r="P63" i="73"/>
  <c r="O63" i="73"/>
  <c r="P62" i="73"/>
  <c r="O62" i="73"/>
  <c r="N62" i="73"/>
  <c r="P61" i="73"/>
  <c r="O61" i="73"/>
  <c r="P60" i="73"/>
  <c r="O60" i="73"/>
  <c r="J60" i="73" s="1"/>
  <c r="N60" i="73"/>
  <c r="P59" i="73"/>
  <c r="O59" i="73"/>
  <c r="K59" i="73" s="1"/>
  <c r="M59" i="73"/>
  <c r="L59" i="73"/>
  <c r="P58" i="73"/>
  <c r="O58" i="73"/>
  <c r="K58" i="73" s="1"/>
  <c r="L58" i="73"/>
  <c r="J58" i="73"/>
  <c r="I58" i="73"/>
  <c r="P57" i="73"/>
  <c r="O57" i="73"/>
  <c r="K57" i="73" s="1"/>
  <c r="P56" i="73"/>
  <c r="O56" i="73"/>
  <c r="K56" i="73" s="1"/>
  <c r="I56" i="73"/>
  <c r="P55" i="73"/>
  <c r="O55" i="73"/>
  <c r="P54" i="73"/>
  <c r="O54" i="73"/>
  <c r="K54" i="73" s="1"/>
  <c r="N54" i="73"/>
  <c r="P53" i="73"/>
  <c r="O53" i="73"/>
  <c r="K53" i="73" s="1"/>
  <c r="N53" i="73"/>
  <c r="M53" i="73"/>
  <c r="P52" i="73"/>
  <c r="O52" i="73"/>
  <c r="J52" i="73"/>
  <c r="I52" i="73"/>
  <c r="P51" i="73"/>
  <c r="O51" i="73"/>
  <c r="K51" i="73" s="1"/>
  <c r="M51" i="73"/>
  <c r="I51" i="73"/>
  <c r="P50" i="73"/>
  <c r="O50" i="73"/>
  <c r="J50" i="73"/>
  <c r="P49" i="73"/>
  <c r="O49" i="73"/>
  <c r="K49" i="73" s="1"/>
  <c r="P48" i="73"/>
  <c r="O48" i="73"/>
  <c r="P47" i="73"/>
  <c r="O47" i="73"/>
  <c r="P46" i="73"/>
  <c r="O46" i="73"/>
  <c r="K46" i="73" s="1"/>
  <c r="N46" i="73"/>
  <c r="L46" i="73"/>
  <c r="P45" i="73"/>
  <c r="O45" i="73"/>
  <c r="K45" i="73" s="1"/>
  <c r="N45" i="73"/>
  <c r="P44" i="73"/>
  <c r="O44" i="73"/>
  <c r="N44" i="73"/>
  <c r="J44" i="73"/>
  <c r="P43" i="73"/>
  <c r="O43" i="73"/>
  <c r="K43" i="73" s="1"/>
  <c r="M43" i="73"/>
  <c r="L43" i="73"/>
  <c r="P42" i="73"/>
  <c r="O42" i="73"/>
  <c r="K42" i="73" s="1"/>
  <c r="M42" i="73"/>
  <c r="L42" i="73"/>
  <c r="J42" i="73"/>
  <c r="I42" i="73"/>
  <c r="P41" i="73"/>
  <c r="O41" i="73"/>
  <c r="P40" i="73"/>
  <c r="O40" i="73"/>
  <c r="K40" i="73" s="1"/>
  <c r="N40" i="73"/>
  <c r="I40" i="73"/>
  <c r="P39" i="73"/>
  <c r="O39" i="73"/>
  <c r="M39" i="73" s="1"/>
  <c r="P38" i="73"/>
  <c r="O38" i="73"/>
  <c r="K38" i="73" s="1"/>
  <c r="L38" i="73"/>
  <c r="P37" i="73"/>
  <c r="O37" i="73"/>
  <c r="J37" i="73"/>
  <c r="P36" i="73"/>
  <c r="O36" i="73"/>
  <c r="K36" i="73" s="1"/>
  <c r="N36" i="73"/>
  <c r="M36" i="73"/>
  <c r="L36" i="73"/>
  <c r="J36" i="73"/>
  <c r="I36" i="73"/>
  <c r="P35" i="73"/>
  <c r="O35" i="73"/>
  <c r="K35" i="73" s="1"/>
  <c r="L35" i="73"/>
  <c r="J35" i="73"/>
  <c r="I35" i="73"/>
  <c r="P34" i="73"/>
  <c r="O34" i="73"/>
  <c r="K34" i="73" s="1"/>
  <c r="N34" i="73"/>
  <c r="J34" i="73"/>
  <c r="I34" i="73"/>
  <c r="P33" i="73"/>
  <c r="O33" i="73"/>
  <c r="P32" i="73"/>
  <c r="O32" i="73"/>
  <c r="P31" i="73"/>
  <c r="O31" i="73"/>
  <c r="M31" i="73" s="1"/>
  <c r="P30" i="73"/>
  <c r="O30" i="73"/>
  <c r="K30" i="73" s="1"/>
  <c r="L30" i="73"/>
  <c r="P29" i="73"/>
  <c r="O29" i="73"/>
  <c r="K29" i="73" s="1"/>
  <c r="N29" i="73"/>
  <c r="M29" i="73"/>
  <c r="J29" i="73"/>
  <c r="P28" i="73"/>
  <c r="O28" i="73"/>
  <c r="K28" i="73" s="1"/>
  <c r="N28" i="73"/>
  <c r="J28" i="73"/>
  <c r="I28" i="73"/>
  <c r="P27" i="73"/>
  <c r="O27" i="73"/>
  <c r="K27" i="73" s="1"/>
  <c r="L27" i="73"/>
  <c r="P26" i="73"/>
  <c r="O26" i="73"/>
  <c r="N26" i="73"/>
  <c r="J26" i="73"/>
  <c r="P25" i="73"/>
  <c r="O25" i="73"/>
  <c r="J25" i="73" s="1"/>
  <c r="P24" i="73"/>
  <c r="O24" i="73"/>
  <c r="P23" i="73"/>
  <c r="O23" i="73"/>
  <c r="M23" i="73" s="1"/>
  <c r="P22" i="73"/>
  <c r="O22" i="73"/>
  <c r="N22" i="73" s="1"/>
  <c r="L22" i="73"/>
  <c r="P21" i="73"/>
  <c r="O21" i="73"/>
  <c r="P20" i="73"/>
  <c r="O20" i="73"/>
  <c r="L20" i="73" s="1"/>
  <c r="P19" i="73"/>
  <c r="O19" i="73"/>
  <c r="K19" i="73" s="1"/>
  <c r="M19" i="73"/>
  <c r="I19" i="73"/>
  <c r="P18" i="73"/>
  <c r="O18" i="73"/>
  <c r="L18" i="73"/>
  <c r="P17" i="73"/>
  <c r="O17" i="73"/>
  <c r="J17" i="73" s="1"/>
  <c r="P16" i="73"/>
  <c r="O16" i="73"/>
  <c r="K16" i="73" s="1"/>
  <c r="I16" i="73"/>
  <c r="P15" i="73"/>
  <c r="O15" i="73"/>
  <c r="M15" i="73" s="1"/>
  <c r="P14" i="73"/>
  <c r="O14" i="73"/>
  <c r="N14" i="73" s="1"/>
  <c r="L14" i="73"/>
  <c r="P13" i="73"/>
  <c r="O13" i="73"/>
  <c r="P12" i="73"/>
  <c r="O12" i="73"/>
  <c r="K12" i="73" s="1"/>
  <c r="I12" i="73"/>
  <c r="P11" i="73"/>
  <c r="O11" i="73"/>
  <c r="J11" i="73" s="1"/>
  <c r="P259" i="75"/>
  <c r="O259" i="75"/>
  <c r="N259" i="75" s="1"/>
  <c r="I259" i="75"/>
  <c r="P258" i="75"/>
  <c r="O258" i="75"/>
  <c r="I258" i="75" s="1"/>
  <c r="P257" i="75"/>
  <c r="O257" i="75"/>
  <c r="M257" i="75" s="1"/>
  <c r="P256" i="75"/>
  <c r="O256" i="75"/>
  <c r="I256" i="75" s="1"/>
  <c r="M256" i="75"/>
  <c r="P255" i="75"/>
  <c r="O255" i="75"/>
  <c r="P254" i="75"/>
  <c r="O254" i="75"/>
  <c r="P253" i="75"/>
  <c r="O253" i="75"/>
  <c r="M253" i="75" s="1"/>
  <c r="P252" i="75"/>
  <c r="O252" i="75"/>
  <c r="M252" i="75" s="1"/>
  <c r="I252" i="75"/>
  <c r="P251" i="75"/>
  <c r="O251" i="75"/>
  <c r="P250" i="75"/>
  <c r="O250" i="75"/>
  <c r="M250" i="75" s="1"/>
  <c r="I250" i="75"/>
  <c r="P249" i="75"/>
  <c r="O249" i="75"/>
  <c r="M249" i="75" s="1"/>
  <c r="P248" i="75"/>
  <c r="O248" i="75"/>
  <c r="P247" i="75"/>
  <c r="O247" i="75"/>
  <c r="K247" i="75" s="1"/>
  <c r="P246" i="75"/>
  <c r="O246" i="75"/>
  <c r="L246" i="75"/>
  <c r="P245" i="75"/>
  <c r="O245" i="75"/>
  <c r="M245" i="75" s="1"/>
  <c r="P244" i="75"/>
  <c r="O244" i="75"/>
  <c r="M244" i="75" s="1"/>
  <c r="L244" i="75"/>
  <c r="K244" i="75"/>
  <c r="P243" i="75"/>
  <c r="O243" i="75"/>
  <c r="L243" i="75" s="1"/>
  <c r="M243" i="75"/>
  <c r="P242" i="75"/>
  <c r="O242" i="75"/>
  <c r="M242" i="75" s="1"/>
  <c r="K242" i="75"/>
  <c r="P241" i="75"/>
  <c r="O241" i="75"/>
  <c r="M241" i="75" s="1"/>
  <c r="P240" i="75"/>
  <c r="O240" i="75"/>
  <c r="K240" i="75" s="1"/>
  <c r="P239" i="75"/>
  <c r="O239" i="75"/>
  <c r="M239" i="75" s="1"/>
  <c r="L239" i="75"/>
  <c r="K239" i="75"/>
  <c r="I239" i="75"/>
  <c r="P238" i="75"/>
  <c r="O238" i="75"/>
  <c r="I238" i="75" s="1"/>
  <c r="P237" i="75"/>
  <c r="O237" i="75"/>
  <c r="M237" i="75" s="1"/>
  <c r="P236" i="75"/>
  <c r="O236" i="75"/>
  <c r="M236" i="75" s="1"/>
  <c r="L236" i="75"/>
  <c r="K236" i="75"/>
  <c r="P235" i="75"/>
  <c r="O235" i="75"/>
  <c r="M235" i="75" s="1"/>
  <c r="K235" i="75"/>
  <c r="P234" i="75"/>
  <c r="O234" i="75"/>
  <c r="M234" i="75"/>
  <c r="L234" i="75"/>
  <c r="K234" i="75"/>
  <c r="I234" i="75"/>
  <c r="P233" i="75"/>
  <c r="O233" i="75"/>
  <c r="M233" i="75" s="1"/>
  <c r="P232" i="75"/>
  <c r="O232" i="75"/>
  <c r="M232" i="75" s="1"/>
  <c r="P231" i="75"/>
  <c r="O231" i="75"/>
  <c r="I231" i="75" s="1"/>
  <c r="P230" i="75"/>
  <c r="O230" i="75"/>
  <c r="L230" i="75" s="1"/>
  <c r="P229" i="75"/>
  <c r="O229" i="75"/>
  <c r="M229" i="75" s="1"/>
  <c r="P228" i="75"/>
  <c r="O228" i="75"/>
  <c r="P227" i="75"/>
  <c r="O227" i="75"/>
  <c r="K227" i="75" s="1"/>
  <c r="P226" i="75"/>
  <c r="O226" i="75"/>
  <c r="M226" i="75" s="1"/>
  <c r="L226" i="75"/>
  <c r="P225" i="75"/>
  <c r="O225" i="75"/>
  <c r="M225" i="75"/>
  <c r="P224" i="75"/>
  <c r="O224" i="75"/>
  <c r="M224" i="75" s="1"/>
  <c r="K224" i="75"/>
  <c r="P223" i="75"/>
  <c r="O223" i="75"/>
  <c r="L223" i="75" s="1"/>
  <c r="P222" i="75"/>
  <c r="O222" i="75"/>
  <c r="M222" i="75"/>
  <c r="P221" i="75"/>
  <c r="O221" i="75"/>
  <c r="M221" i="75" s="1"/>
  <c r="P220" i="75"/>
  <c r="O220" i="75"/>
  <c r="L220" i="75"/>
  <c r="P219" i="75"/>
  <c r="O219" i="75"/>
  <c r="M219" i="75" s="1"/>
  <c r="L219" i="75"/>
  <c r="P218" i="75"/>
  <c r="O218" i="75"/>
  <c r="L218" i="75" s="1"/>
  <c r="M218" i="75"/>
  <c r="P217" i="75"/>
  <c r="O217" i="75"/>
  <c r="M217" i="75"/>
  <c r="P216" i="75"/>
  <c r="O216" i="75"/>
  <c r="P215" i="75"/>
  <c r="O215" i="75"/>
  <c r="M215" i="75"/>
  <c r="P214" i="75"/>
  <c r="O214" i="75"/>
  <c r="M214" i="75" s="1"/>
  <c r="K214" i="75"/>
  <c r="I214" i="75"/>
  <c r="P213" i="75"/>
  <c r="O213" i="75"/>
  <c r="M213" i="75" s="1"/>
  <c r="P212" i="75"/>
  <c r="O212" i="75"/>
  <c r="P211" i="75"/>
  <c r="O211" i="75"/>
  <c r="L211" i="75" s="1"/>
  <c r="P210" i="75"/>
  <c r="O210" i="75"/>
  <c r="I210" i="75" s="1"/>
  <c r="M210" i="75"/>
  <c r="P209" i="75"/>
  <c r="O209" i="75"/>
  <c r="M209" i="75"/>
  <c r="P208" i="75"/>
  <c r="O208" i="75"/>
  <c r="M208" i="75" s="1"/>
  <c r="L208" i="75"/>
  <c r="P207" i="75"/>
  <c r="O207" i="75"/>
  <c r="I207" i="75" s="1"/>
  <c r="P206" i="75"/>
  <c r="O206" i="75"/>
  <c r="P205" i="75"/>
  <c r="O205" i="75"/>
  <c r="M205" i="75"/>
  <c r="P204" i="75"/>
  <c r="O204" i="75"/>
  <c r="M204" i="75" s="1"/>
  <c r="L204" i="75"/>
  <c r="K204" i="75"/>
  <c r="P203" i="75"/>
  <c r="O203" i="75"/>
  <c r="L203" i="75" s="1"/>
  <c r="P202" i="75"/>
  <c r="O202" i="75"/>
  <c r="I202" i="75" s="1"/>
  <c r="P201" i="75"/>
  <c r="O201" i="75"/>
  <c r="M201" i="75" s="1"/>
  <c r="P200" i="75"/>
  <c r="O200" i="75"/>
  <c r="M200" i="75" s="1"/>
  <c r="P199" i="75"/>
  <c r="O199" i="75"/>
  <c r="L199" i="75" s="1"/>
  <c r="P198" i="75"/>
  <c r="O198" i="75"/>
  <c r="K198" i="75" s="1"/>
  <c r="I198" i="75"/>
  <c r="P197" i="75"/>
  <c r="O197" i="75"/>
  <c r="M197" i="75" s="1"/>
  <c r="P196" i="75"/>
  <c r="O196" i="75"/>
  <c r="L196" i="75" s="1"/>
  <c r="P195" i="75"/>
  <c r="O195" i="75"/>
  <c r="M195" i="75" s="1"/>
  <c r="L195" i="75"/>
  <c r="K195" i="75"/>
  <c r="I195" i="75"/>
  <c r="P194" i="75"/>
  <c r="O194" i="75"/>
  <c r="L194" i="75" s="1"/>
  <c r="M194" i="75"/>
  <c r="I194" i="75"/>
  <c r="P193" i="75"/>
  <c r="O193" i="75"/>
  <c r="M193" i="75" s="1"/>
  <c r="P192" i="75"/>
  <c r="O192" i="75"/>
  <c r="K192" i="75"/>
  <c r="P191" i="75"/>
  <c r="O191" i="75"/>
  <c r="K191" i="75" s="1"/>
  <c r="L191" i="75"/>
  <c r="P190" i="75"/>
  <c r="O190" i="75"/>
  <c r="K190" i="75" s="1"/>
  <c r="M190" i="75"/>
  <c r="P189" i="75"/>
  <c r="O189" i="75"/>
  <c r="M189" i="75" s="1"/>
  <c r="P188" i="75"/>
  <c r="O188" i="75"/>
  <c r="L188" i="75"/>
  <c r="P187" i="75"/>
  <c r="O187" i="75"/>
  <c r="M187" i="75" s="1"/>
  <c r="L187" i="75"/>
  <c r="K187" i="75"/>
  <c r="I187" i="75"/>
  <c r="P186" i="75"/>
  <c r="O186" i="75"/>
  <c r="K186" i="75" s="1"/>
  <c r="M186" i="75"/>
  <c r="P185" i="75"/>
  <c r="O185" i="75"/>
  <c r="M185" i="75" s="1"/>
  <c r="P184" i="75"/>
  <c r="O184" i="75"/>
  <c r="K184" i="75"/>
  <c r="P183" i="75"/>
  <c r="O183" i="75"/>
  <c r="P182" i="75"/>
  <c r="O182" i="75"/>
  <c r="M182" i="75" s="1"/>
  <c r="L182" i="75"/>
  <c r="P181" i="75"/>
  <c r="O181" i="75"/>
  <c r="M181" i="75" s="1"/>
  <c r="P180" i="75"/>
  <c r="O180" i="75"/>
  <c r="M180" i="75" s="1"/>
  <c r="L180" i="75"/>
  <c r="K180" i="75"/>
  <c r="P179" i="75"/>
  <c r="O179" i="75"/>
  <c r="P178" i="75"/>
  <c r="O178" i="75"/>
  <c r="K178" i="75" s="1"/>
  <c r="P177" i="75"/>
  <c r="O177" i="75"/>
  <c r="M177" i="75" s="1"/>
  <c r="P176" i="75"/>
  <c r="O176" i="75"/>
  <c r="M176" i="75" s="1"/>
  <c r="L176" i="75"/>
  <c r="P175" i="75"/>
  <c r="O175" i="75"/>
  <c r="M175" i="75" s="1"/>
  <c r="P174" i="75"/>
  <c r="O174" i="75"/>
  <c r="P173" i="75"/>
  <c r="O173" i="75"/>
  <c r="L173" i="75" s="1"/>
  <c r="P172" i="75"/>
  <c r="O172" i="75"/>
  <c r="N172" i="75" s="1"/>
  <c r="P171" i="75"/>
  <c r="O171" i="75"/>
  <c r="J171" i="75" s="1"/>
  <c r="K171" i="75"/>
  <c r="P170" i="75"/>
  <c r="O170" i="75"/>
  <c r="L170" i="75" s="1"/>
  <c r="P169" i="75"/>
  <c r="O169" i="75"/>
  <c r="J169" i="75" s="1"/>
  <c r="L169" i="75"/>
  <c r="P168" i="75"/>
  <c r="O168" i="75"/>
  <c r="N168" i="75" s="1"/>
  <c r="P167" i="75"/>
  <c r="O167" i="75"/>
  <c r="I167" i="75" s="1"/>
  <c r="P166" i="75"/>
  <c r="O166" i="75"/>
  <c r="P165" i="75"/>
  <c r="O165" i="75"/>
  <c r="M165" i="75" s="1"/>
  <c r="P164" i="75"/>
  <c r="O164" i="75"/>
  <c r="N164" i="75" s="1"/>
  <c r="P163" i="75"/>
  <c r="O163" i="75"/>
  <c r="M163" i="75" s="1"/>
  <c r="N163" i="75"/>
  <c r="P162" i="75"/>
  <c r="O162" i="75"/>
  <c r="N162" i="75" s="1"/>
  <c r="P161" i="75"/>
  <c r="O161" i="75"/>
  <c r="M161" i="75" s="1"/>
  <c r="P160" i="75"/>
  <c r="O160" i="75"/>
  <c r="N160" i="75" s="1"/>
  <c r="P159" i="75"/>
  <c r="O159" i="75"/>
  <c r="M159" i="75" s="1"/>
  <c r="N159" i="75"/>
  <c r="P158" i="75"/>
  <c r="O158" i="75"/>
  <c r="N158" i="75"/>
  <c r="P157" i="75"/>
  <c r="O157" i="75"/>
  <c r="N157" i="75" s="1"/>
  <c r="P156" i="75"/>
  <c r="O156" i="75"/>
  <c r="N156" i="75"/>
  <c r="P155" i="75"/>
  <c r="O155" i="75"/>
  <c r="N155" i="75" s="1"/>
  <c r="P154" i="75"/>
  <c r="O154" i="75"/>
  <c r="N154" i="75" s="1"/>
  <c r="P153" i="75"/>
  <c r="O153" i="75"/>
  <c r="N153" i="75" s="1"/>
  <c r="P152" i="75"/>
  <c r="O152" i="75"/>
  <c r="N152" i="75" s="1"/>
  <c r="P151" i="75"/>
  <c r="O151" i="75"/>
  <c r="N151" i="75" s="1"/>
  <c r="P150" i="75"/>
  <c r="O150" i="75"/>
  <c r="N150" i="75"/>
  <c r="P149" i="75"/>
  <c r="O149" i="75"/>
  <c r="N149" i="75" s="1"/>
  <c r="P148" i="75"/>
  <c r="O148" i="75"/>
  <c r="N148" i="75"/>
  <c r="P147" i="75"/>
  <c r="O147" i="75"/>
  <c r="N147" i="75" s="1"/>
  <c r="P146" i="75"/>
  <c r="O146" i="75"/>
  <c r="N146" i="75" s="1"/>
  <c r="P145" i="75"/>
  <c r="O145" i="75"/>
  <c r="N145" i="75" s="1"/>
  <c r="P144" i="75"/>
  <c r="O144" i="75"/>
  <c r="N144" i="75"/>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c r="P127" i="75"/>
  <c r="O127" i="75"/>
  <c r="N127" i="75" s="1"/>
  <c r="P126" i="75"/>
  <c r="O126" i="75"/>
  <c r="N126" i="75"/>
  <c r="P125" i="75"/>
  <c r="O125" i="75"/>
  <c r="N125" i="75" s="1"/>
  <c r="P124" i="75"/>
  <c r="O124" i="75"/>
  <c r="N124" i="75"/>
  <c r="P123" i="75"/>
  <c r="O123" i="75"/>
  <c r="N123" i="75" s="1"/>
  <c r="I123" i="75"/>
  <c r="P122" i="75"/>
  <c r="O122" i="75"/>
  <c r="M122" i="75" s="1"/>
  <c r="P121" i="75"/>
  <c r="O121" i="75"/>
  <c r="N121" i="75"/>
  <c r="M121" i="75"/>
  <c r="P120" i="75"/>
  <c r="O120" i="75"/>
  <c r="L120" i="75"/>
  <c r="P119" i="75"/>
  <c r="O119" i="75"/>
  <c r="L119" i="75" s="1"/>
  <c r="I119" i="75"/>
  <c r="P118" i="75"/>
  <c r="O118" i="75"/>
  <c r="P117" i="75"/>
  <c r="O117" i="75"/>
  <c r="N117" i="75" s="1"/>
  <c r="P116" i="75"/>
  <c r="O116" i="75"/>
  <c r="N116" i="75" s="1"/>
  <c r="L116" i="75"/>
  <c r="P115" i="75"/>
  <c r="O115" i="75"/>
  <c r="L115" i="75" s="1"/>
  <c r="P114" i="75"/>
  <c r="O114" i="75"/>
  <c r="P113" i="75"/>
  <c r="O113" i="75"/>
  <c r="N113" i="75"/>
  <c r="M113" i="75"/>
  <c r="P112" i="75"/>
  <c r="O112" i="75"/>
  <c r="N112" i="75" s="1"/>
  <c r="M112" i="75"/>
  <c r="L112" i="75"/>
  <c r="P111" i="75"/>
  <c r="O111" i="75"/>
  <c r="L111" i="75" s="1"/>
  <c r="P110" i="75"/>
  <c r="O110" i="75"/>
  <c r="P109" i="75"/>
  <c r="O109" i="75"/>
  <c r="N109" i="75"/>
  <c r="M109" i="75"/>
  <c r="P108" i="75"/>
  <c r="O108" i="75"/>
  <c r="J108" i="75" s="1"/>
  <c r="L108" i="75"/>
  <c r="K108" i="75"/>
  <c r="P107" i="75"/>
  <c r="O107" i="75"/>
  <c r="J107" i="75" s="1"/>
  <c r="K107" i="75"/>
  <c r="I107" i="75"/>
  <c r="P106" i="75"/>
  <c r="O106" i="75"/>
  <c r="K106" i="75" s="1"/>
  <c r="N106" i="75"/>
  <c r="M106" i="75"/>
  <c r="P105" i="75"/>
  <c r="O105" i="75"/>
  <c r="J105" i="75" s="1"/>
  <c r="P104" i="75"/>
  <c r="O104" i="75"/>
  <c r="L104" i="75" s="1"/>
  <c r="P103" i="75"/>
  <c r="O103" i="75"/>
  <c r="N103" i="75" s="1"/>
  <c r="P102" i="75"/>
  <c r="O102" i="75"/>
  <c r="J102" i="75" s="1"/>
  <c r="N102" i="75"/>
  <c r="M102" i="75"/>
  <c r="I102" i="75"/>
  <c r="P101" i="75"/>
  <c r="O101" i="75"/>
  <c r="J101" i="75" s="1"/>
  <c r="P100" i="75"/>
  <c r="O100" i="75"/>
  <c r="J100" i="75" s="1"/>
  <c r="M100" i="75"/>
  <c r="L100" i="75"/>
  <c r="K100" i="75"/>
  <c r="P99" i="75"/>
  <c r="O99" i="75"/>
  <c r="K99" i="75" s="1"/>
  <c r="P98" i="75"/>
  <c r="O98" i="75"/>
  <c r="M98" i="75" s="1"/>
  <c r="P97" i="75"/>
  <c r="O97" i="75"/>
  <c r="M97" i="75"/>
  <c r="L97" i="75"/>
  <c r="P96" i="75"/>
  <c r="O96" i="75"/>
  <c r="L96" i="75" s="1"/>
  <c r="P95" i="75"/>
  <c r="O95" i="75"/>
  <c r="K95" i="75" s="1"/>
  <c r="P94" i="75"/>
  <c r="O94" i="75"/>
  <c r="M94" i="75"/>
  <c r="I94" i="75"/>
  <c r="P93" i="75"/>
  <c r="O93" i="75"/>
  <c r="N93" i="75" s="1"/>
  <c r="P92" i="75"/>
  <c r="O92" i="75"/>
  <c r="J92" i="75" s="1"/>
  <c r="P91" i="75"/>
  <c r="O91" i="75"/>
  <c r="J91" i="75" s="1"/>
  <c r="M91" i="75"/>
  <c r="L91" i="75"/>
  <c r="K91" i="75"/>
  <c r="P90" i="75"/>
  <c r="O90" i="75"/>
  <c r="M90" i="75" s="1"/>
  <c r="P89" i="75"/>
  <c r="O89" i="75"/>
  <c r="K89" i="75" s="1"/>
  <c r="M89" i="75"/>
  <c r="L89" i="75"/>
  <c r="P88" i="75"/>
  <c r="O88" i="75"/>
  <c r="M88" i="75" s="1"/>
  <c r="P87" i="75"/>
  <c r="O87" i="75"/>
  <c r="M87" i="75" s="1"/>
  <c r="L87" i="75"/>
  <c r="P86" i="75"/>
  <c r="O86" i="75"/>
  <c r="M86" i="75" s="1"/>
  <c r="K86" i="75"/>
  <c r="P85" i="75"/>
  <c r="O85" i="75"/>
  <c r="P84" i="75"/>
  <c r="O84" i="75"/>
  <c r="L84" i="75" s="1"/>
  <c r="M84" i="75"/>
  <c r="K84" i="75"/>
  <c r="P83" i="75"/>
  <c r="O83" i="75"/>
  <c r="L83" i="75" s="1"/>
  <c r="P82" i="75"/>
  <c r="O82" i="75"/>
  <c r="M82" i="75"/>
  <c r="K82" i="75"/>
  <c r="P81" i="75"/>
  <c r="O81" i="75"/>
  <c r="K81" i="75" s="1"/>
  <c r="M81" i="75"/>
  <c r="L81" i="75"/>
  <c r="P80" i="75"/>
  <c r="O80" i="75"/>
  <c r="K80" i="75" s="1"/>
  <c r="M80" i="75"/>
  <c r="L80" i="75"/>
  <c r="P79" i="75"/>
  <c r="O79" i="75"/>
  <c r="M79" i="75" s="1"/>
  <c r="L79" i="75"/>
  <c r="P78" i="75"/>
  <c r="O78" i="75"/>
  <c r="M78" i="75" s="1"/>
  <c r="P77" i="75"/>
  <c r="O77" i="75"/>
  <c r="P76" i="75"/>
  <c r="O76" i="75"/>
  <c r="M76" i="75"/>
  <c r="P75" i="75"/>
  <c r="O75" i="75"/>
  <c r="L75" i="75" s="1"/>
  <c r="P74" i="75"/>
  <c r="O74" i="75"/>
  <c r="K74" i="75" s="1"/>
  <c r="M74" i="75"/>
  <c r="P73" i="75"/>
  <c r="O73" i="75"/>
  <c r="K73" i="75" s="1"/>
  <c r="P72" i="75"/>
  <c r="O72" i="75"/>
  <c r="M72" i="75" s="1"/>
  <c r="P71" i="75"/>
  <c r="O71" i="75"/>
  <c r="M71" i="75" s="1"/>
  <c r="P70" i="75"/>
  <c r="O70" i="75"/>
  <c r="M70" i="75" s="1"/>
  <c r="K70" i="75"/>
  <c r="P69" i="75"/>
  <c r="O69" i="75"/>
  <c r="P68" i="75"/>
  <c r="O68" i="75"/>
  <c r="L68" i="75" s="1"/>
  <c r="P67" i="75"/>
  <c r="O67" i="75"/>
  <c r="L67" i="75" s="1"/>
  <c r="M67" i="75"/>
  <c r="P66" i="75"/>
  <c r="O66" i="75"/>
  <c r="M66" i="75" s="1"/>
  <c r="P65" i="75"/>
  <c r="O65" i="75"/>
  <c r="K65" i="75" s="1"/>
  <c r="M65" i="75"/>
  <c r="L65" i="75"/>
  <c r="P64" i="75"/>
  <c r="O64" i="75"/>
  <c r="K64" i="75" s="1"/>
  <c r="P63" i="75"/>
  <c r="O63" i="75"/>
  <c r="M63" i="75" s="1"/>
  <c r="L63" i="75"/>
  <c r="P62" i="75"/>
  <c r="O62" i="75"/>
  <c r="M62" i="75" s="1"/>
  <c r="K62" i="75"/>
  <c r="P61" i="75"/>
  <c r="O61" i="75"/>
  <c r="P60" i="75"/>
  <c r="O60" i="75"/>
  <c r="M60" i="75"/>
  <c r="P59" i="75"/>
  <c r="O59" i="75"/>
  <c r="L59" i="75" s="1"/>
  <c r="M59" i="75"/>
  <c r="P58" i="75"/>
  <c r="O58" i="75"/>
  <c r="K58" i="75" s="1"/>
  <c r="P57" i="75"/>
  <c r="O57" i="75"/>
  <c r="P56" i="75"/>
  <c r="O56" i="75"/>
  <c r="M56" i="75"/>
  <c r="P55" i="75"/>
  <c r="O55" i="75"/>
  <c r="P54" i="75"/>
  <c r="O54" i="75"/>
  <c r="M54" i="75" s="1"/>
  <c r="P53" i="75"/>
  <c r="O53" i="75"/>
  <c r="P52" i="75"/>
  <c r="O52" i="75"/>
  <c r="P51" i="75"/>
  <c r="O51" i="75"/>
  <c r="L51" i="75" s="1"/>
  <c r="P50" i="75"/>
  <c r="O50" i="75"/>
  <c r="K50" i="75" s="1"/>
  <c r="M50" i="75"/>
  <c r="P49" i="75"/>
  <c r="O49" i="75"/>
  <c r="K49" i="75" s="1"/>
  <c r="P48" i="75"/>
  <c r="O48" i="75"/>
  <c r="K48" i="75" s="1"/>
  <c r="M48" i="75"/>
  <c r="P47" i="75"/>
  <c r="O47" i="75"/>
  <c r="M47" i="75" s="1"/>
  <c r="P46" i="75"/>
  <c r="O46" i="75"/>
  <c r="M46" i="75" s="1"/>
  <c r="K46" i="75"/>
  <c r="P45" i="75"/>
  <c r="O45" i="75"/>
  <c r="P44" i="75"/>
  <c r="O44" i="75"/>
  <c r="J44" i="75" s="1"/>
  <c r="P43" i="75"/>
  <c r="O43" i="75"/>
  <c r="J43" i="75" s="1"/>
  <c r="N43" i="75"/>
  <c r="L43" i="75"/>
  <c r="P42" i="75"/>
  <c r="O42" i="75"/>
  <c r="M42" i="75" s="1"/>
  <c r="I42" i="75"/>
  <c r="P41" i="75"/>
  <c r="O41" i="75"/>
  <c r="M41" i="75" s="1"/>
  <c r="N41" i="75"/>
  <c r="P40" i="75"/>
  <c r="O40" i="75"/>
  <c r="M40" i="75" s="1"/>
  <c r="N40" i="75"/>
  <c r="L40" i="75"/>
  <c r="K40" i="75"/>
  <c r="I40" i="75"/>
  <c r="P39" i="75"/>
  <c r="O39" i="75"/>
  <c r="P38" i="75"/>
  <c r="O38" i="75"/>
  <c r="M38" i="75" s="1"/>
  <c r="N38" i="75"/>
  <c r="K38" i="75"/>
  <c r="J38" i="75"/>
  <c r="P37" i="75"/>
  <c r="O37" i="75"/>
  <c r="M37" i="75" s="1"/>
  <c r="N37" i="75"/>
  <c r="L37" i="75"/>
  <c r="J37" i="75"/>
  <c r="I37" i="75"/>
  <c r="P36" i="75"/>
  <c r="O36" i="75"/>
  <c r="N36" i="75"/>
  <c r="M36" i="75"/>
  <c r="L36" i="75"/>
  <c r="K36" i="75"/>
  <c r="J36" i="75"/>
  <c r="I36" i="75"/>
  <c r="P35" i="75"/>
  <c r="O35" i="75"/>
  <c r="N35" i="75"/>
  <c r="M35" i="75"/>
  <c r="L35" i="75"/>
  <c r="K35" i="75"/>
  <c r="J35" i="75"/>
  <c r="I35" i="75"/>
  <c r="P34" i="75"/>
  <c r="O34" i="75"/>
  <c r="N34" i="75"/>
  <c r="M34" i="75"/>
  <c r="L34" i="75"/>
  <c r="K34" i="75"/>
  <c r="J34" i="75"/>
  <c r="I34" i="75"/>
  <c r="P33" i="75"/>
  <c r="O33" i="75"/>
  <c r="N33" i="75"/>
  <c r="M33" i="75"/>
  <c r="L33" i="75"/>
  <c r="K33" i="75"/>
  <c r="J33" i="75"/>
  <c r="I33" i="75"/>
  <c r="P32" i="75"/>
  <c r="O32" i="75"/>
  <c r="N32" i="75"/>
  <c r="M32" i="75"/>
  <c r="L32" i="75"/>
  <c r="K32" i="75"/>
  <c r="J32" i="75"/>
  <c r="I32" i="75"/>
  <c r="P31" i="75"/>
  <c r="O31" i="75"/>
  <c r="N31" i="75"/>
  <c r="M31" i="75"/>
  <c r="L31" i="75"/>
  <c r="K31" i="75"/>
  <c r="J31" i="75"/>
  <c r="I31" i="75"/>
  <c r="P30" i="75"/>
  <c r="O30" i="75"/>
  <c r="N30" i="75"/>
  <c r="M30" i="75"/>
  <c r="L30" i="75"/>
  <c r="K30" i="75"/>
  <c r="J30" i="75"/>
  <c r="I30" i="75"/>
  <c r="P29" i="75"/>
  <c r="O29" i="75"/>
  <c r="N29" i="75"/>
  <c r="M29" i="75"/>
  <c r="L29" i="75"/>
  <c r="K29" i="75"/>
  <c r="J29" i="75"/>
  <c r="I29" i="75"/>
  <c r="P28" i="75"/>
  <c r="O28" i="75"/>
  <c r="N28" i="75"/>
  <c r="M28" i="75"/>
  <c r="L28" i="75"/>
  <c r="K28" i="75"/>
  <c r="J28" i="75"/>
  <c r="I28" i="75"/>
  <c r="P27" i="75"/>
  <c r="O27" i="75"/>
  <c r="N27" i="75"/>
  <c r="M27" i="75"/>
  <c r="L27" i="75"/>
  <c r="K27" i="75"/>
  <c r="J27" i="75"/>
  <c r="I27" i="75"/>
  <c r="P26" i="75"/>
  <c r="O26" i="75"/>
  <c r="N26" i="75"/>
  <c r="M26" i="75"/>
  <c r="L26" i="75"/>
  <c r="K26" i="75"/>
  <c r="J26" i="75"/>
  <c r="I26" i="75"/>
  <c r="P25" i="75"/>
  <c r="O25" i="75"/>
  <c r="N25" i="75"/>
  <c r="M25" i="75"/>
  <c r="L25" i="75"/>
  <c r="K25" i="75"/>
  <c r="J25" i="75"/>
  <c r="I25" i="75"/>
  <c r="P24" i="75"/>
  <c r="O24" i="75"/>
  <c r="N24" i="75"/>
  <c r="M24" i="75"/>
  <c r="L24" i="75"/>
  <c r="K24" i="75"/>
  <c r="J24" i="75"/>
  <c r="I24" i="75"/>
  <c r="P23" i="75"/>
  <c r="O23" i="75"/>
  <c r="N23" i="75"/>
  <c r="M23" i="75"/>
  <c r="L23" i="75"/>
  <c r="K23" i="75"/>
  <c r="J23" i="75"/>
  <c r="I23" i="75"/>
  <c r="P22" i="75"/>
  <c r="O22" i="75"/>
  <c r="N22" i="75"/>
  <c r="M22" i="75"/>
  <c r="L22" i="75"/>
  <c r="K22" i="75"/>
  <c r="J22" i="75"/>
  <c r="I22" i="75"/>
  <c r="P21" i="75"/>
  <c r="O21" i="75"/>
  <c r="N21" i="75"/>
  <c r="M21" i="75"/>
  <c r="L21" i="75"/>
  <c r="K21" i="75"/>
  <c r="J21" i="75"/>
  <c r="I21" i="75"/>
  <c r="P20" i="75"/>
  <c r="O20" i="75"/>
  <c r="N20" i="75"/>
  <c r="M20" i="75"/>
  <c r="L20" i="75"/>
  <c r="K20" i="75"/>
  <c r="J20" i="75"/>
  <c r="I20" i="75"/>
  <c r="P19" i="75"/>
  <c r="O19" i="75"/>
  <c r="N19" i="75"/>
  <c r="M19" i="75"/>
  <c r="L19" i="75"/>
  <c r="K19" i="75"/>
  <c r="J19" i="75"/>
  <c r="I19" i="75"/>
  <c r="P18" i="75"/>
  <c r="O18" i="75"/>
  <c r="N18" i="75"/>
  <c r="M18" i="75"/>
  <c r="L18" i="75"/>
  <c r="K18" i="75"/>
  <c r="J18" i="75"/>
  <c r="I18" i="75"/>
  <c r="P17" i="75"/>
  <c r="O17" i="75"/>
  <c r="N17" i="75"/>
  <c r="M17" i="75"/>
  <c r="L17" i="75"/>
  <c r="K17" i="75"/>
  <c r="J17" i="75"/>
  <c r="I17" i="75"/>
  <c r="P16" i="75"/>
  <c r="O16" i="75"/>
  <c r="N16" i="75"/>
  <c r="M16" i="75"/>
  <c r="L16" i="75"/>
  <c r="K16" i="75"/>
  <c r="J16" i="75"/>
  <c r="I16" i="75"/>
  <c r="P15" i="75"/>
  <c r="O15" i="75"/>
  <c r="N15" i="75"/>
  <c r="M15" i="75"/>
  <c r="L15" i="75"/>
  <c r="K15" i="75"/>
  <c r="J15" i="75"/>
  <c r="I15" i="75"/>
  <c r="P14" i="75"/>
  <c r="O14" i="75"/>
  <c r="N14" i="75"/>
  <c r="M14" i="75"/>
  <c r="L14" i="75"/>
  <c r="K14" i="75"/>
  <c r="J14" i="75"/>
  <c r="I14" i="75"/>
  <c r="P13" i="75"/>
  <c r="O13" i="75"/>
  <c r="N13" i="75"/>
  <c r="M13" i="75"/>
  <c r="L13" i="75"/>
  <c r="K13" i="75"/>
  <c r="J13" i="75"/>
  <c r="I13" i="75"/>
  <c r="P12" i="75"/>
  <c r="N12" i="75" s="1"/>
  <c r="O12" i="75"/>
  <c r="K12" i="75" s="1"/>
  <c r="L12" i="75"/>
  <c r="P11" i="75"/>
  <c r="O11" i="75"/>
  <c r="N11" i="75" s="1"/>
  <c r="P259" i="76"/>
  <c r="O259" i="76"/>
  <c r="N259" i="76" s="1"/>
  <c r="P258" i="76"/>
  <c r="O258" i="76"/>
  <c r="N258" i="76" s="1"/>
  <c r="P257" i="76"/>
  <c r="O257" i="76"/>
  <c r="N257" i="76" s="1"/>
  <c r="P256" i="76"/>
  <c r="O256" i="76"/>
  <c r="N256" i="76" s="1"/>
  <c r="I256" i="76"/>
  <c r="P255" i="76"/>
  <c r="O255" i="76"/>
  <c r="N255" i="76" s="1"/>
  <c r="P254" i="76"/>
  <c r="O254" i="76"/>
  <c r="N254" i="76" s="1"/>
  <c r="I254" i="76"/>
  <c r="P253" i="76"/>
  <c r="O253" i="76"/>
  <c r="N253" i="76" s="1"/>
  <c r="P252" i="76"/>
  <c r="O252" i="76"/>
  <c r="N252" i="76" s="1"/>
  <c r="P251" i="76"/>
  <c r="O251" i="76"/>
  <c r="N251" i="76" s="1"/>
  <c r="P250" i="76"/>
  <c r="O250" i="76"/>
  <c r="N250" i="76" s="1"/>
  <c r="P249" i="76"/>
  <c r="O249" i="76"/>
  <c r="N249" i="76" s="1"/>
  <c r="P248" i="76"/>
  <c r="O248" i="76"/>
  <c r="N248" i="76" s="1"/>
  <c r="I248" i="76"/>
  <c r="P247" i="76"/>
  <c r="O247" i="76"/>
  <c r="P246" i="76"/>
  <c r="O246" i="76"/>
  <c r="P245" i="76"/>
  <c r="O245" i="76"/>
  <c r="N245" i="76" s="1"/>
  <c r="P244" i="76"/>
  <c r="O244" i="76"/>
  <c r="I244" i="76" s="1"/>
  <c r="P243" i="76"/>
  <c r="O243" i="76"/>
  <c r="I243" i="76" s="1"/>
  <c r="P242" i="76"/>
  <c r="O242" i="76"/>
  <c r="I242" i="76" s="1"/>
  <c r="P241" i="76"/>
  <c r="O241" i="76"/>
  <c r="P240" i="76"/>
  <c r="O240" i="76"/>
  <c r="I240" i="76"/>
  <c r="P239" i="76"/>
  <c r="O239" i="76"/>
  <c r="I239" i="76" s="1"/>
  <c r="P238" i="76"/>
  <c r="O238" i="76"/>
  <c r="I238" i="76"/>
  <c r="P237" i="76"/>
  <c r="O237" i="76"/>
  <c r="I237" i="76" s="1"/>
  <c r="P236" i="76"/>
  <c r="O236" i="76"/>
  <c r="I236" i="76" s="1"/>
  <c r="P235" i="76"/>
  <c r="O235" i="76"/>
  <c r="I235" i="76"/>
  <c r="P234" i="76"/>
  <c r="O234" i="76"/>
  <c r="I234" i="76"/>
  <c r="P233" i="76"/>
  <c r="O233" i="76"/>
  <c r="P232" i="76"/>
  <c r="O232" i="76"/>
  <c r="I232" i="76"/>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c r="P217" i="76"/>
  <c r="O217" i="76"/>
  <c r="P216" i="76"/>
  <c r="O216" i="76"/>
  <c r="I216" i="76" s="1"/>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c r="P201" i="76"/>
  <c r="O201" i="76"/>
  <c r="P200" i="76"/>
  <c r="O200" i="76"/>
  <c r="I200" i="76"/>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c r="P185" i="76"/>
  <c r="O185" i="76"/>
  <c r="P184" i="76"/>
  <c r="O184" i="76"/>
  <c r="I184" i="76" s="1"/>
  <c r="M184" i="76"/>
  <c r="P183" i="76"/>
  <c r="O183" i="76"/>
  <c r="P182" i="76"/>
  <c r="O182" i="76"/>
  <c r="P181" i="76"/>
  <c r="O181" i="76"/>
  <c r="P180" i="76"/>
  <c r="O180" i="76"/>
  <c r="K180" i="76" s="1"/>
  <c r="P179" i="76"/>
  <c r="O179" i="76"/>
  <c r="P178" i="76"/>
  <c r="O178" i="76"/>
  <c r="P177" i="76"/>
  <c r="O177" i="76"/>
  <c r="K177" i="76" s="1"/>
  <c r="I177" i="76"/>
  <c r="P176" i="76"/>
  <c r="O176" i="76"/>
  <c r="M176" i="76" s="1"/>
  <c r="P175" i="76"/>
  <c r="O175" i="76"/>
  <c r="N175" i="76"/>
  <c r="P174" i="76"/>
  <c r="O174" i="76"/>
  <c r="K174" i="76" s="1"/>
  <c r="P173" i="76"/>
  <c r="O173" i="76"/>
  <c r="K173" i="76" s="1"/>
  <c r="N173" i="76"/>
  <c r="L173" i="76"/>
  <c r="J173" i="76"/>
  <c r="P172" i="76"/>
  <c r="O172" i="76"/>
  <c r="N172" i="76" s="1"/>
  <c r="P171" i="76"/>
  <c r="O171" i="76"/>
  <c r="K171" i="76" s="1"/>
  <c r="P170" i="76"/>
  <c r="O170" i="76"/>
  <c r="K170" i="76" s="1"/>
  <c r="L170" i="76"/>
  <c r="P169" i="76"/>
  <c r="O169" i="76"/>
  <c r="K169" i="76" s="1"/>
  <c r="L169" i="76"/>
  <c r="J169" i="76"/>
  <c r="P168" i="76"/>
  <c r="O168" i="76"/>
  <c r="P167" i="76"/>
  <c r="O167" i="76"/>
  <c r="P166" i="76"/>
  <c r="O166" i="76"/>
  <c r="K166" i="76" s="1"/>
  <c r="P165" i="76"/>
  <c r="O165" i="76"/>
  <c r="K165" i="76" s="1"/>
  <c r="N165" i="76"/>
  <c r="L165" i="76"/>
  <c r="J165" i="76"/>
  <c r="P164" i="76"/>
  <c r="O164" i="76"/>
  <c r="K164" i="76" s="1"/>
  <c r="N164" i="76"/>
  <c r="L164" i="76"/>
  <c r="P163" i="76"/>
  <c r="O163" i="76"/>
  <c r="P162" i="76"/>
  <c r="O162" i="76"/>
  <c r="K162" i="76" s="1"/>
  <c r="L162" i="76"/>
  <c r="P161" i="76"/>
  <c r="O161" i="76"/>
  <c r="K161" i="76" s="1"/>
  <c r="L161" i="76"/>
  <c r="J161" i="76"/>
  <c r="P160" i="76"/>
  <c r="O160" i="76"/>
  <c r="P159" i="76"/>
  <c r="O159" i="76"/>
  <c r="N159" i="76"/>
  <c r="P158" i="76"/>
  <c r="O158" i="76"/>
  <c r="K158" i="76" s="1"/>
  <c r="P157" i="76"/>
  <c r="O157" i="76"/>
  <c r="K157" i="76" s="1"/>
  <c r="N157" i="76"/>
  <c r="L157" i="76"/>
  <c r="J157" i="76"/>
  <c r="P156" i="76"/>
  <c r="O156" i="76"/>
  <c r="N156" i="76"/>
  <c r="P155" i="76"/>
  <c r="O155" i="76"/>
  <c r="K155" i="76" s="1"/>
  <c r="N155" i="76"/>
  <c r="P154" i="76"/>
  <c r="O154" i="76"/>
  <c r="K154" i="76" s="1"/>
  <c r="L154" i="76"/>
  <c r="P153" i="76"/>
  <c r="O153" i="76"/>
  <c r="K153" i="76" s="1"/>
  <c r="L153" i="76"/>
  <c r="J153" i="76"/>
  <c r="P152" i="76"/>
  <c r="O152" i="76"/>
  <c r="P151" i="76"/>
  <c r="O151" i="76"/>
  <c r="P150" i="76"/>
  <c r="O150" i="76"/>
  <c r="K150" i="76" s="1"/>
  <c r="P149" i="76"/>
  <c r="O149" i="76"/>
  <c r="K149" i="76" s="1"/>
  <c r="N149" i="76"/>
  <c r="L149" i="76"/>
  <c r="J149" i="76"/>
  <c r="P148" i="76"/>
  <c r="O148" i="76"/>
  <c r="K148" i="76" s="1"/>
  <c r="N148" i="76"/>
  <c r="L148" i="76"/>
  <c r="P147" i="76"/>
  <c r="O147" i="76"/>
  <c r="P146" i="76"/>
  <c r="O146" i="76"/>
  <c r="K146" i="76" s="1"/>
  <c r="L146" i="76"/>
  <c r="P145" i="76"/>
  <c r="O145" i="76"/>
  <c r="K145" i="76" s="1"/>
  <c r="L145" i="76"/>
  <c r="J145" i="76"/>
  <c r="P144" i="76"/>
  <c r="O144" i="76"/>
  <c r="P143" i="76"/>
  <c r="O143" i="76"/>
  <c r="N143" i="76" s="1"/>
  <c r="P142" i="76"/>
  <c r="O142" i="76"/>
  <c r="P141" i="76"/>
  <c r="O141" i="76"/>
  <c r="L141" i="76" s="1"/>
  <c r="P140" i="76"/>
  <c r="O140" i="76"/>
  <c r="L140" i="76" s="1"/>
  <c r="N140" i="76"/>
  <c r="P139" i="76"/>
  <c r="O139" i="76"/>
  <c r="N139" i="76"/>
  <c r="P138" i="76"/>
  <c r="O138" i="76"/>
  <c r="P137" i="76"/>
  <c r="O137" i="76"/>
  <c r="N137" i="76" s="1"/>
  <c r="L137" i="76"/>
  <c r="P136" i="76"/>
  <c r="O136" i="76"/>
  <c r="N136" i="76" s="1"/>
  <c r="L136" i="76"/>
  <c r="P135" i="76"/>
  <c r="O135" i="76"/>
  <c r="N135" i="76" s="1"/>
  <c r="P134" i="76"/>
  <c r="O134" i="76"/>
  <c r="P133" i="76"/>
  <c r="O133" i="76"/>
  <c r="L133" i="76" s="1"/>
  <c r="N133" i="76"/>
  <c r="P132" i="76"/>
  <c r="O132" i="76"/>
  <c r="P131" i="76"/>
  <c r="O131" i="76"/>
  <c r="P130" i="76"/>
  <c r="O130" i="76"/>
  <c r="P129" i="76"/>
  <c r="O129" i="76"/>
  <c r="N129" i="76"/>
  <c r="L129" i="76"/>
  <c r="J129" i="76"/>
  <c r="P128" i="76"/>
  <c r="O128" i="76"/>
  <c r="N128" i="76" s="1"/>
  <c r="P127" i="76"/>
  <c r="O127" i="76"/>
  <c r="N127" i="76"/>
  <c r="P126" i="76"/>
  <c r="O126" i="76"/>
  <c r="P125" i="76"/>
  <c r="O125" i="76"/>
  <c r="L125" i="76" s="1"/>
  <c r="P124" i="76"/>
  <c r="O124" i="76"/>
  <c r="L124" i="76" s="1"/>
  <c r="N124" i="76"/>
  <c r="P123" i="76"/>
  <c r="O123" i="76"/>
  <c r="L123" i="76" s="1"/>
  <c r="J123" i="76"/>
  <c r="P122" i="76"/>
  <c r="O122" i="76"/>
  <c r="P121" i="76"/>
  <c r="O121" i="76"/>
  <c r="N121" i="76" s="1"/>
  <c r="P120" i="76"/>
  <c r="O120" i="76"/>
  <c r="N120" i="76" s="1"/>
  <c r="L120" i="76"/>
  <c r="P119" i="76"/>
  <c r="O119" i="76"/>
  <c r="N119" i="76"/>
  <c r="P118" i="76"/>
  <c r="O118" i="76"/>
  <c r="P117" i="76"/>
  <c r="O117" i="76"/>
  <c r="L117" i="76" s="1"/>
  <c r="N117" i="76"/>
  <c r="P116" i="76"/>
  <c r="O116" i="76"/>
  <c r="L116" i="76" s="1"/>
  <c r="N116" i="76"/>
  <c r="P115" i="76"/>
  <c r="O115" i="76"/>
  <c r="L115" i="76" s="1"/>
  <c r="N115" i="76"/>
  <c r="J115" i="76"/>
  <c r="P114" i="76"/>
  <c r="O114" i="76"/>
  <c r="P113" i="76"/>
  <c r="O113" i="76"/>
  <c r="J113" i="76"/>
  <c r="P112" i="76"/>
  <c r="O112" i="76"/>
  <c r="P111" i="76"/>
  <c r="O111" i="76"/>
  <c r="N111" i="76" s="1"/>
  <c r="P110" i="76"/>
  <c r="O110" i="76"/>
  <c r="P109" i="76"/>
  <c r="O109" i="76"/>
  <c r="J109" i="76" s="1"/>
  <c r="P108" i="76"/>
  <c r="O108" i="76"/>
  <c r="P107" i="76"/>
  <c r="O107" i="76"/>
  <c r="J107" i="76" s="1"/>
  <c r="P106" i="76"/>
  <c r="O106" i="76"/>
  <c r="P105" i="76"/>
  <c r="O105" i="76"/>
  <c r="N105" i="76" s="1"/>
  <c r="L105" i="76"/>
  <c r="J105" i="76"/>
  <c r="P104" i="76"/>
  <c r="O104" i="76"/>
  <c r="P103" i="76"/>
  <c r="O103" i="76"/>
  <c r="I103" i="76" s="1"/>
  <c r="P102" i="76"/>
  <c r="O102" i="76"/>
  <c r="I102" i="76" s="1"/>
  <c r="P101" i="76"/>
  <c r="O101" i="76"/>
  <c r="I101" i="76" s="1"/>
  <c r="P100" i="76"/>
  <c r="O100" i="76"/>
  <c r="P99" i="76"/>
  <c r="O99" i="76"/>
  <c r="I99" i="76" s="1"/>
  <c r="P98" i="76"/>
  <c r="O98" i="76"/>
  <c r="P97" i="76"/>
  <c r="O97" i="76"/>
  <c r="I97" i="76" s="1"/>
  <c r="K97" i="76"/>
  <c r="P96" i="76"/>
  <c r="O96" i="76"/>
  <c r="P95" i="76"/>
  <c r="O95" i="76"/>
  <c r="J95" i="76" s="1"/>
  <c r="P94" i="76"/>
  <c r="O94" i="76"/>
  <c r="K94" i="76" s="1"/>
  <c r="J94" i="76"/>
  <c r="P93" i="76"/>
  <c r="O93" i="76"/>
  <c r="J93" i="76" s="1"/>
  <c r="P92" i="76"/>
  <c r="O92" i="76"/>
  <c r="I92" i="76" s="1"/>
  <c r="P91" i="76"/>
  <c r="O91" i="76"/>
  <c r="P90" i="76"/>
  <c r="O90" i="76"/>
  <c r="K90" i="76" s="1"/>
  <c r="P89" i="76"/>
  <c r="O89" i="76"/>
  <c r="I89" i="76" s="1"/>
  <c r="J89" i="76"/>
  <c r="P88" i="76"/>
  <c r="O88" i="76"/>
  <c r="K88" i="76" s="1"/>
  <c r="P87" i="76"/>
  <c r="O87" i="76"/>
  <c r="J87" i="76" s="1"/>
  <c r="I87" i="76"/>
  <c r="P86" i="76"/>
  <c r="O86" i="76"/>
  <c r="K86" i="76" s="1"/>
  <c r="P85" i="76"/>
  <c r="O85" i="76"/>
  <c r="P84" i="76"/>
  <c r="O84" i="76"/>
  <c r="I84" i="76" s="1"/>
  <c r="P83" i="76"/>
  <c r="O83" i="76"/>
  <c r="P82" i="76"/>
  <c r="O82" i="76"/>
  <c r="P81" i="76"/>
  <c r="O81" i="76"/>
  <c r="K81" i="76" s="1"/>
  <c r="J81" i="76"/>
  <c r="I81" i="76"/>
  <c r="P80" i="76"/>
  <c r="O80" i="76"/>
  <c r="K80" i="76" s="1"/>
  <c r="P79" i="76"/>
  <c r="O79" i="76"/>
  <c r="J79" i="76" s="1"/>
  <c r="I79" i="76"/>
  <c r="P78" i="76"/>
  <c r="O78" i="76"/>
  <c r="K78" i="76" s="1"/>
  <c r="J78" i="76"/>
  <c r="P77" i="76"/>
  <c r="O77" i="76"/>
  <c r="K77" i="76" s="1"/>
  <c r="J77" i="76"/>
  <c r="P76" i="76"/>
  <c r="O76" i="76"/>
  <c r="I76" i="76" s="1"/>
  <c r="K76" i="76"/>
  <c r="J76" i="76"/>
  <c r="P75" i="76"/>
  <c r="O75" i="76"/>
  <c r="P74" i="76"/>
  <c r="O74" i="76"/>
  <c r="K74" i="76" s="1"/>
  <c r="P73" i="76"/>
  <c r="O73" i="76"/>
  <c r="P72" i="76"/>
  <c r="O72" i="76"/>
  <c r="K72" i="76" s="1"/>
  <c r="P71" i="76"/>
  <c r="O71" i="76"/>
  <c r="P70" i="76"/>
  <c r="O70" i="76"/>
  <c r="K70" i="76" s="1"/>
  <c r="J70" i="76"/>
  <c r="I70" i="76"/>
  <c r="P69" i="76"/>
  <c r="O69" i="76"/>
  <c r="P68" i="76"/>
  <c r="O68" i="76"/>
  <c r="M68" i="76"/>
  <c r="I68" i="76"/>
  <c r="P67" i="76"/>
  <c r="O67" i="76"/>
  <c r="P66" i="76"/>
  <c r="O66" i="76"/>
  <c r="M66" i="76" s="1"/>
  <c r="P65" i="76"/>
  <c r="O65" i="76"/>
  <c r="M65" i="76" s="1"/>
  <c r="J65" i="76"/>
  <c r="P64" i="76"/>
  <c r="O64" i="76"/>
  <c r="K64" i="76"/>
  <c r="I64" i="76"/>
  <c r="P63" i="76"/>
  <c r="O63" i="76"/>
  <c r="M63" i="76" s="1"/>
  <c r="K63" i="76"/>
  <c r="P62" i="76"/>
  <c r="O62" i="76"/>
  <c r="M62" i="76" s="1"/>
  <c r="P61" i="76"/>
  <c r="O61" i="76"/>
  <c r="M61" i="76" s="1"/>
  <c r="J61" i="76"/>
  <c r="P60" i="76"/>
  <c r="O60" i="76"/>
  <c r="J60" i="76" s="1"/>
  <c r="M60" i="76"/>
  <c r="K60" i="76"/>
  <c r="I60" i="76"/>
  <c r="P59" i="76"/>
  <c r="O59" i="76"/>
  <c r="M59" i="76" s="1"/>
  <c r="K59" i="76"/>
  <c r="P58" i="76"/>
  <c r="O58" i="76"/>
  <c r="M58" i="76" s="1"/>
  <c r="P57" i="76"/>
  <c r="O57" i="76"/>
  <c r="M57" i="76" s="1"/>
  <c r="P56" i="76"/>
  <c r="O56" i="76"/>
  <c r="K56" i="76" s="1"/>
  <c r="M56" i="76"/>
  <c r="P55" i="76"/>
  <c r="O55" i="76"/>
  <c r="M55" i="76" s="1"/>
  <c r="K55" i="76"/>
  <c r="P54" i="76"/>
  <c r="O54" i="76"/>
  <c r="M54" i="76" s="1"/>
  <c r="P53" i="76"/>
  <c r="O53" i="76"/>
  <c r="P52" i="76"/>
  <c r="O52" i="76"/>
  <c r="M52" i="76"/>
  <c r="I52" i="76"/>
  <c r="P51" i="76"/>
  <c r="O51" i="76"/>
  <c r="P50" i="76"/>
  <c r="O50" i="76"/>
  <c r="M50" i="76" s="1"/>
  <c r="P49" i="76"/>
  <c r="O49" i="76"/>
  <c r="M49" i="76" s="1"/>
  <c r="J49" i="76"/>
  <c r="P48" i="76"/>
  <c r="O48" i="76"/>
  <c r="K48" i="76" s="1"/>
  <c r="P47" i="76"/>
  <c r="O47" i="76"/>
  <c r="M47" i="76" s="1"/>
  <c r="K47" i="76"/>
  <c r="P46" i="76"/>
  <c r="O46" i="76"/>
  <c r="M46" i="76" s="1"/>
  <c r="P45" i="76"/>
  <c r="O45" i="76"/>
  <c r="M45" i="76" s="1"/>
  <c r="P44" i="76"/>
  <c r="O44" i="76"/>
  <c r="J44" i="76" s="1"/>
  <c r="M44" i="76"/>
  <c r="K44" i="76"/>
  <c r="I44" i="76"/>
  <c r="P43" i="76"/>
  <c r="O43" i="76"/>
  <c r="M43" i="76" s="1"/>
  <c r="P42" i="76"/>
  <c r="O42" i="76"/>
  <c r="M42" i="76" s="1"/>
  <c r="P41" i="76"/>
  <c r="O41" i="76"/>
  <c r="M41" i="76" s="1"/>
  <c r="J41" i="76"/>
  <c r="P40" i="76"/>
  <c r="O40" i="76"/>
  <c r="M40" i="76" s="1"/>
  <c r="P39" i="76"/>
  <c r="O39" i="76"/>
  <c r="M39" i="76" s="1"/>
  <c r="K39" i="76"/>
  <c r="P38" i="76"/>
  <c r="O38" i="76"/>
  <c r="M38" i="76" s="1"/>
  <c r="P37" i="76"/>
  <c r="O37" i="76"/>
  <c r="P36" i="76"/>
  <c r="O36" i="76"/>
  <c r="M36" i="76"/>
  <c r="I36" i="76"/>
  <c r="P35" i="76"/>
  <c r="O35" i="76"/>
  <c r="I35" i="76" s="1"/>
  <c r="J35" i="76"/>
  <c r="P34" i="76"/>
  <c r="O34" i="76"/>
  <c r="P33" i="76"/>
  <c r="O33" i="76"/>
  <c r="K33" i="76" s="1"/>
  <c r="M33" i="76"/>
  <c r="P32" i="76"/>
  <c r="O32" i="76"/>
  <c r="P31" i="76"/>
  <c r="O31" i="76"/>
  <c r="M31" i="76"/>
  <c r="P30" i="76"/>
  <c r="O30" i="76"/>
  <c r="M30" i="76" s="1"/>
  <c r="P29" i="76"/>
  <c r="O29" i="76"/>
  <c r="M29" i="76"/>
  <c r="L29" i="76"/>
  <c r="J29" i="76"/>
  <c r="I29" i="76"/>
  <c r="P28" i="76"/>
  <c r="O28" i="76"/>
  <c r="N28" i="76" s="1"/>
  <c r="K28" i="76"/>
  <c r="J28" i="76"/>
  <c r="P27" i="76"/>
  <c r="O27" i="76"/>
  <c r="N27" i="76" s="1"/>
  <c r="M27" i="76"/>
  <c r="J27" i="76"/>
  <c r="I27" i="76"/>
  <c r="P26" i="76"/>
  <c r="O26" i="76"/>
  <c r="P25" i="76"/>
  <c r="O25" i="76"/>
  <c r="K25" i="76" s="1"/>
  <c r="L25" i="76"/>
  <c r="I25" i="76"/>
  <c r="P24" i="76"/>
  <c r="O24" i="76"/>
  <c r="N24" i="76" s="1"/>
  <c r="P23" i="76"/>
  <c r="O23" i="76"/>
  <c r="N23" i="76" s="1"/>
  <c r="M23" i="76"/>
  <c r="K23" i="76"/>
  <c r="P22" i="76"/>
  <c r="O22" i="76"/>
  <c r="N22" i="76" s="1"/>
  <c r="M22" i="76"/>
  <c r="L22" i="76"/>
  <c r="J22" i="76"/>
  <c r="I22" i="76"/>
  <c r="P21" i="76"/>
  <c r="O21" i="76"/>
  <c r="K21" i="76" s="1"/>
  <c r="M21" i="76"/>
  <c r="P20" i="76"/>
  <c r="O20" i="76"/>
  <c r="N20" i="76" s="1"/>
  <c r="K20" i="76"/>
  <c r="P19" i="76"/>
  <c r="O19" i="76"/>
  <c r="J19" i="76" s="1"/>
  <c r="M19" i="76"/>
  <c r="P18" i="76"/>
  <c r="O18" i="76"/>
  <c r="P17" i="76"/>
  <c r="O17" i="76"/>
  <c r="N17" i="76" s="1"/>
  <c r="M17" i="76"/>
  <c r="L17" i="76"/>
  <c r="K17" i="76"/>
  <c r="I17" i="76"/>
  <c r="P16" i="76"/>
  <c r="O16" i="76"/>
  <c r="L16" i="76"/>
  <c r="P15" i="76"/>
  <c r="O15" i="76"/>
  <c r="N15" i="76" s="1"/>
  <c r="P14" i="76"/>
  <c r="O14" i="76"/>
  <c r="I14" i="76" s="1"/>
  <c r="L14" i="76"/>
  <c r="P13" i="76"/>
  <c r="O13" i="76"/>
  <c r="K13" i="76" s="1"/>
  <c r="P12" i="76"/>
  <c r="O12" i="76"/>
  <c r="L12" i="76" s="1"/>
  <c r="P11" i="76"/>
  <c r="O11" i="76"/>
  <c r="K11" i="76" s="1"/>
  <c r="P259" i="77"/>
  <c r="O259" i="77"/>
  <c r="I259" i="77"/>
  <c r="P258" i="77"/>
  <c r="O258" i="77"/>
  <c r="I258" i="77" s="1"/>
  <c r="P257" i="77"/>
  <c r="O257" i="77"/>
  <c r="I257" i="77"/>
  <c r="P256" i="77"/>
  <c r="O256" i="77"/>
  <c r="I256" i="77"/>
  <c r="P255" i="77"/>
  <c r="O255" i="77"/>
  <c r="I255" i="77"/>
  <c r="P254" i="77"/>
  <c r="O254" i="77"/>
  <c r="I254" i="77" s="1"/>
  <c r="P253" i="77"/>
  <c r="O253" i="77"/>
  <c r="I253" i="77"/>
  <c r="P252" i="77"/>
  <c r="O252" i="77"/>
  <c r="M252" i="77" s="1"/>
  <c r="P251" i="77"/>
  <c r="O251" i="77"/>
  <c r="P250" i="77"/>
  <c r="O250" i="77"/>
  <c r="M250" i="77" s="1"/>
  <c r="I250" i="77"/>
  <c r="P249" i="77"/>
  <c r="O249" i="77"/>
  <c r="M249" i="77" s="1"/>
  <c r="P248" i="77"/>
  <c r="O248" i="77"/>
  <c r="P247" i="77"/>
  <c r="O247" i="77"/>
  <c r="P246" i="77"/>
  <c r="O246" i="77"/>
  <c r="M246" i="77"/>
  <c r="I246" i="77"/>
  <c r="P245" i="77"/>
  <c r="O245" i="77"/>
  <c r="M245" i="77" s="1"/>
  <c r="I245" i="77"/>
  <c r="P244" i="77"/>
  <c r="O244" i="77"/>
  <c r="M244" i="77" s="1"/>
  <c r="I244" i="77"/>
  <c r="P243" i="77"/>
  <c r="O243" i="77"/>
  <c r="P242" i="77"/>
  <c r="O242" i="77"/>
  <c r="M242" i="77" s="1"/>
  <c r="P241" i="77"/>
  <c r="O241" i="77"/>
  <c r="P240" i="77"/>
  <c r="O240" i="77"/>
  <c r="P239" i="77"/>
  <c r="O239" i="77"/>
  <c r="M239" i="77" s="1"/>
  <c r="P238" i="77"/>
  <c r="O238" i="77"/>
  <c r="I238" i="77" s="1"/>
  <c r="P237" i="77"/>
  <c r="O237" i="77"/>
  <c r="M237" i="77" s="1"/>
  <c r="I237" i="77"/>
  <c r="P236" i="77"/>
  <c r="O236" i="77"/>
  <c r="M236" i="77"/>
  <c r="I236" i="77"/>
  <c r="P235" i="77"/>
  <c r="O235" i="77"/>
  <c r="M235" i="77" s="1"/>
  <c r="I235" i="77"/>
  <c r="P234" i="77"/>
  <c r="O234" i="77"/>
  <c r="M234" i="77" s="1"/>
  <c r="P233" i="77"/>
  <c r="O233" i="77"/>
  <c r="M233" i="77" s="1"/>
  <c r="P232" i="77"/>
  <c r="O232" i="77"/>
  <c r="P231" i="77"/>
  <c r="O231" i="77"/>
  <c r="M231" i="77" s="1"/>
  <c r="P230" i="77"/>
  <c r="O230" i="77"/>
  <c r="M230" i="77"/>
  <c r="I230" i="77"/>
  <c r="P229" i="77"/>
  <c r="O229" i="77"/>
  <c r="M229" i="77" s="1"/>
  <c r="I229" i="77"/>
  <c r="P228" i="77"/>
  <c r="O228" i="77"/>
  <c r="M228" i="77" s="1"/>
  <c r="P227" i="77"/>
  <c r="O227" i="77"/>
  <c r="P226" i="77"/>
  <c r="O226" i="77"/>
  <c r="P225" i="77"/>
  <c r="O225" i="77"/>
  <c r="P224" i="77"/>
  <c r="O224" i="77"/>
  <c r="I224" i="77" s="1"/>
  <c r="P223" i="77"/>
  <c r="O223" i="77"/>
  <c r="M223" i="77" s="1"/>
  <c r="P222" i="77"/>
  <c r="O222" i="77"/>
  <c r="I222" i="77" s="1"/>
  <c r="M222" i="77"/>
  <c r="P221" i="77"/>
  <c r="O221" i="77"/>
  <c r="M221" i="77" s="1"/>
  <c r="P220" i="77"/>
  <c r="O220" i="77"/>
  <c r="M220" i="77"/>
  <c r="I220" i="77"/>
  <c r="P219" i="77"/>
  <c r="O219" i="77"/>
  <c r="M219" i="77" s="1"/>
  <c r="I219" i="77"/>
  <c r="P218" i="77"/>
  <c r="O218" i="77"/>
  <c r="M218" i="77" s="1"/>
  <c r="P217" i="77"/>
  <c r="O217" i="77"/>
  <c r="P216" i="77"/>
  <c r="O216" i="77"/>
  <c r="P215" i="77"/>
  <c r="O215" i="77"/>
  <c r="M215" i="77" s="1"/>
  <c r="P214" i="77"/>
  <c r="O214" i="77"/>
  <c r="M214" i="77"/>
  <c r="I214" i="77"/>
  <c r="P213" i="77"/>
  <c r="O213" i="77"/>
  <c r="M213" i="77" s="1"/>
  <c r="P212" i="77"/>
  <c r="O212" i="77"/>
  <c r="I212" i="77" s="1"/>
  <c r="P211" i="77"/>
  <c r="O211" i="77"/>
  <c r="M211" i="77" s="1"/>
  <c r="I211" i="77"/>
  <c r="P210" i="77"/>
  <c r="O210" i="77"/>
  <c r="P209" i="77"/>
  <c r="O209" i="77"/>
  <c r="P208" i="77"/>
  <c r="O208" i="77"/>
  <c r="N208" i="77" s="1"/>
  <c r="P207" i="77"/>
  <c r="O207" i="77"/>
  <c r="N207" i="77" s="1"/>
  <c r="P206" i="77"/>
  <c r="O206" i="77"/>
  <c r="N206" i="77" s="1"/>
  <c r="M206" i="77"/>
  <c r="P205" i="77"/>
  <c r="O205" i="77"/>
  <c r="N205" i="77" s="1"/>
  <c r="P204" i="77"/>
  <c r="O204" i="77"/>
  <c r="M204" i="77" s="1"/>
  <c r="N204" i="77"/>
  <c r="I204" i="77"/>
  <c r="P203" i="77"/>
  <c r="O203" i="77"/>
  <c r="P202" i="77"/>
  <c r="O202" i="77"/>
  <c r="M202" i="77" s="1"/>
  <c r="P201" i="77"/>
  <c r="O201" i="77"/>
  <c r="P200" i="77"/>
  <c r="O200" i="77"/>
  <c r="N200" i="77" s="1"/>
  <c r="P199" i="77"/>
  <c r="O199" i="77"/>
  <c r="N199" i="77" s="1"/>
  <c r="P198" i="77"/>
  <c r="O198" i="77"/>
  <c r="I198" i="77" s="1"/>
  <c r="P197" i="77"/>
  <c r="O197" i="77"/>
  <c r="M197" i="77" s="1"/>
  <c r="N197" i="77"/>
  <c r="P196" i="77"/>
  <c r="O196" i="77"/>
  <c r="N196" i="77"/>
  <c r="P195" i="77"/>
  <c r="O195" i="77"/>
  <c r="P194" i="77"/>
  <c r="O194" i="77"/>
  <c r="M194" i="77" s="1"/>
  <c r="P193" i="77"/>
  <c r="O193" i="77"/>
  <c r="P192" i="77"/>
  <c r="O192" i="77"/>
  <c r="N192" i="77"/>
  <c r="P191" i="77"/>
  <c r="O191" i="77"/>
  <c r="N191" i="77" s="1"/>
  <c r="P190" i="77"/>
  <c r="O190" i="77"/>
  <c r="N190" i="77" s="1"/>
  <c r="P189" i="77"/>
  <c r="O189" i="77"/>
  <c r="N189" i="77" s="1"/>
  <c r="M189" i="77"/>
  <c r="P188" i="77"/>
  <c r="O188" i="77"/>
  <c r="I188" i="77" s="1"/>
  <c r="P187" i="77"/>
  <c r="O187" i="77"/>
  <c r="I187" i="77" s="1"/>
  <c r="P186" i="77"/>
  <c r="O186" i="77"/>
  <c r="M186" i="77" s="1"/>
  <c r="I186" i="77"/>
  <c r="P185" i="77"/>
  <c r="O185" i="77"/>
  <c r="P184" i="77"/>
  <c r="O184" i="77"/>
  <c r="N184" i="77" s="1"/>
  <c r="P183" i="77"/>
  <c r="O183" i="77"/>
  <c r="N183" i="77" s="1"/>
  <c r="P182" i="77"/>
  <c r="O182" i="77"/>
  <c r="N182" i="77" s="1"/>
  <c r="P181" i="77"/>
  <c r="O181" i="77"/>
  <c r="N181" i="77"/>
  <c r="M181" i="77"/>
  <c r="P180" i="77"/>
  <c r="O180" i="77"/>
  <c r="M180" i="77" s="1"/>
  <c r="N180" i="77"/>
  <c r="P179" i="77"/>
  <c r="O179" i="77"/>
  <c r="P178" i="77"/>
  <c r="O178" i="77"/>
  <c r="P177" i="77"/>
  <c r="O177" i="77"/>
  <c r="P176" i="77"/>
  <c r="O176" i="77"/>
  <c r="N176" i="77" s="1"/>
  <c r="P175" i="77"/>
  <c r="O175" i="77"/>
  <c r="N175" i="77" s="1"/>
  <c r="P174" i="77"/>
  <c r="O174" i="77"/>
  <c r="N174" i="77" s="1"/>
  <c r="M174" i="77"/>
  <c r="L174" i="77"/>
  <c r="I174" i="77"/>
  <c r="P173" i="77"/>
  <c r="O173" i="77"/>
  <c r="M173" i="77" s="1"/>
  <c r="J173" i="77"/>
  <c r="I173" i="77"/>
  <c r="P172" i="77"/>
  <c r="O172" i="77"/>
  <c r="N172" i="77" s="1"/>
  <c r="L172" i="77"/>
  <c r="K172" i="77"/>
  <c r="J172" i="77"/>
  <c r="I172" i="77"/>
  <c r="P171" i="77"/>
  <c r="O171" i="77"/>
  <c r="N171" i="77" s="1"/>
  <c r="P170" i="77"/>
  <c r="O170" i="77"/>
  <c r="J170" i="77" s="1"/>
  <c r="M170" i="77"/>
  <c r="P169" i="77"/>
  <c r="O169" i="77"/>
  <c r="I169" i="77" s="1"/>
  <c r="M169" i="77"/>
  <c r="P168" i="77"/>
  <c r="O168" i="77"/>
  <c r="P167" i="77"/>
  <c r="O167" i="77"/>
  <c r="K167" i="77" s="1"/>
  <c r="L167" i="77"/>
  <c r="P166" i="77"/>
  <c r="O166" i="77"/>
  <c r="K166" i="77" s="1"/>
  <c r="P165" i="77"/>
  <c r="O165" i="77"/>
  <c r="K165" i="77" s="1"/>
  <c r="L165" i="77"/>
  <c r="P164" i="77"/>
  <c r="O164" i="77"/>
  <c r="P163" i="77"/>
  <c r="O163" i="77"/>
  <c r="K163" i="77" s="1"/>
  <c r="P162" i="77"/>
  <c r="O162" i="77"/>
  <c r="K162" i="77" s="1"/>
  <c r="L162" i="77"/>
  <c r="P161" i="77"/>
  <c r="O161" i="77"/>
  <c r="K161" i="77" s="1"/>
  <c r="L161" i="77"/>
  <c r="P160" i="77"/>
  <c r="O160" i="77"/>
  <c r="P159" i="77"/>
  <c r="O159" i="77"/>
  <c r="L159" i="77" s="1"/>
  <c r="P158" i="77"/>
  <c r="O158" i="77"/>
  <c r="L158" i="77"/>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c r="P141" i="77"/>
  <c r="O141" i="77"/>
  <c r="L141" i="77" s="1"/>
  <c r="P140" i="77"/>
  <c r="O140" i="77"/>
  <c r="L140" i="77"/>
  <c r="P139" i="77"/>
  <c r="O139" i="77"/>
  <c r="L139" i="77" s="1"/>
  <c r="P138" i="77"/>
  <c r="O138" i="77"/>
  <c r="P137" i="77"/>
  <c r="O137" i="77"/>
  <c r="L137" i="77" s="1"/>
  <c r="P136" i="77"/>
  <c r="O136" i="77"/>
  <c r="L136" i="77" s="1"/>
  <c r="P135" i="77"/>
  <c r="O135" i="77"/>
  <c r="L135" i="77" s="1"/>
  <c r="P134" i="77"/>
  <c r="O134" i="77"/>
  <c r="L134" i="77"/>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c r="P125" i="77"/>
  <c r="O125" i="77"/>
  <c r="L125" i="77" s="1"/>
  <c r="P124" i="77"/>
  <c r="O124" i="77"/>
  <c r="L124" i="77" s="1"/>
  <c r="P123" i="77"/>
  <c r="O123" i="77"/>
  <c r="L123" i="77" s="1"/>
  <c r="P122" i="77"/>
  <c r="O122" i="77"/>
  <c r="P121" i="77"/>
  <c r="O121" i="77"/>
  <c r="L121" i="77" s="1"/>
  <c r="P120" i="77"/>
  <c r="O120" i="77"/>
  <c r="L120" i="77"/>
  <c r="P119" i="77"/>
  <c r="O119" i="77"/>
  <c r="L119" i="77" s="1"/>
  <c r="P118" i="77"/>
  <c r="O118" i="77"/>
  <c r="L118" i="77" s="1"/>
  <c r="P117" i="77"/>
  <c r="O117" i="77"/>
  <c r="L117" i="77"/>
  <c r="P116" i="77"/>
  <c r="O116" i="77"/>
  <c r="L116" i="77"/>
  <c r="P115" i="77"/>
  <c r="O115" i="77"/>
  <c r="L115" i="77" s="1"/>
  <c r="P114" i="77"/>
  <c r="O114" i="77"/>
  <c r="P113" i="77"/>
  <c r="O113" i="77"/>
  <c r="L113" i="77" s="1"/>
  <c r="P112" i="77"/>
  <c r="O112" i="77"/>
  <c r="L112" i="77"/>
  <c r="P111" i="77"/>
  <c r="O111" i="77"/>
  <c r="L111" i="77" s="1"/>
  <c r="P110" i="77"/>
  <c r="O110" i="77"/>
  <c r="L110" i="77" s="1"/>
  <c r="P109" i="77"/>
  <c r="O109" i="77"/>
  <c r="L109" i="77"/>
  <c r="P108" i="77"/>
  <c r="O108" i="77"/>
  <c r="L108" i="77" s="1"/>
  <c r="P107" i="77"/>
  <c r="O107" i="77"/>
  <c r="L107" i="77" s="1"/>
  <c r="P106" i="77"/>
  <c r="O106" i="77"/>
  <c r="P105" i="77"/>
  <c r="O105" i="77"/>
  <c r="L105" i="77" s="1"/>
  <c r="P104" i="77"/>
  <c r="O104" i="77"/>
  <c r="L104" i="77"/>
  <c r="P103" i="77"/>
  <c r="O103" i="77"/>
  <c r="L103" i="77" s="1"/>
  <c r="P102" i="77"/>
  <c r="O102" i="77"/>
  <c r="L102" i="77" s="1"/>
  <c r="P101" i="77"/>
  <c r="O101" i="77"/>
  <c r="L101" i="77"/>
  <c r="P100" i="77"/>
  <c r="O100" i="77"/>
  <c r="L100" i="77"/>
  <c r="P99" i="77"/>
  <c r="O99" i="77"/>
  <c r="L99" i="77" s="1"/>
  <c r="P98" i="77"/>
  <c r="O98" i="77"/>
  <c r="P97" i="77"/>
  <c r="O97" i="77"/>
  <c r="L97" i="77" s="1"/>
  <c r="P96" i="77"/>
  <c r="O96" i="77"/>
  <c r="L96" i="77"/>
  <c r="P95" i="77"/>
  <c r="O95" i="77"/>
  <c r="L95" i="77" s="1"/>
  <c r="P94" i="77"/>
  <c r="O94" i="77"/>
  <c r="L94" i="77" s="1"/>
  <c r="P93" i="77"/>
  <c r="O93" i="77"/>
  <c r="L93" i="77"/>
  <c r="P92" i="77"/>
  <c r="O92" i="77"/>
  <c r="L92" i="77" s="1"/>
  <c r="P91" i="77"/>
  <c r="O91" i="77"/>
  <c r="N91" i="77" s="1"/>
  <c r="P90" i="77"/>
  <c r="O90" i="77"/>
  <c r="N90" i="77" s="1"/>
  <c r="L90" i="77"/>
  <c r="P89" i="77"/>
  <c r="O89" i="77"/>
  <c r="N89" i="77" s="1"/>
  <c r="P88" i="77"/>
  <c r="O88" i="77"/>
  <c r="N88" i="77" s="1"/>
  <c r="P87" i="77"/>
  <c r="O87" i="77"/>
  <c r="N87" i="77" s="1"/>
  <c r="P86" i="77"/>
  <c r="O86" i="77"/>
  <c r="N86" i="77" s="1"/>
  <c r="P85" i="77"/>
  <c r="O85" i="77"/>
  <c r="P84" i="77"/>
  <c r="O84" i="77"/>
  <c r="N84" i="77" s="1"/>
  <c r="L84" i="77"/>
  <c r="P83" i="77"/>
  <c r="O83" i="77"/>
  <c r="M83" i="77" s="1"/>
  <c r="L83" i="77"/>
  <c r="P82" i="77"/>
  <c r="O82" i="77"/>
  <c r="M82" i="77" s="1"/>
  <c r="N82" i="77"/>
  <c r="P81" i="77"/>
  <c r="O81" i="77"/>
  <c r="N81" i="77" s="1"/>
  <c r="L81" i="77"/>
  <c r="P80" i="77"/>
  <c r="O80" i="77"/>
  <c r="N80" i="77" s="1"/>
  <c r="P79" i="77"/>
  <c r="O79" i="77"/>
  <c r="N79" i="77" s="1"/>
  <c r="P78" i="77"/>
  <c r="O78" i="77"/>
  <c r="M78" i="77" s="1"/>
  <c r="N78" i="77"/>
  <c r="P77" i="77"/>
  <c r="O77" i="77"/>
  <c r="N77" i="77" s="1"/>
  <c r="L77" i="77"/>
  <c r="P76" i="77"/>
  <c r="O76" i="77"/>
  <c r="N76" i="77" s="1"/>
  <c r="P75" i="77"/>
  <c r="O75" i="77"/>
  <c r="J75" i="77" s="1"/>
  <c r="P74" i="77"/>
  <c r="O74" i="77"/>
  <c r="J74" i="77" s="1"/>
  <c r="M74" i="77"/>
  <c r="L74" i="77"/>
  <c r="K74" i="77"/>
  <c r="I74" i="77"/>
  <c r="P73" i="77"/>
  <c r="O73" i="77"/>
  <c r="J73" i="77" s="1"/>
  <c r="K73" i="77"/>
  <c r="I73" i="77"/>
  <c r="P72" i="77"/>
  <c r="O72" i="77"/>
  <c r="J72" i="77" s="1"/>
  <c r="P71" i="77"/>
  <c r="O71" i="77"/>
  <c r="J71" i="77" s="1"/>
  <c r="P70" i="77"/>
  <c r="O70" i="77"/>
  <c r="J70" i="77" s="1"/>
  <c r="M70" i="77"/>
  <c r="L70" i="77"/>
  <c r="K70" i="77"/>
  <c r="I70" i="77"/>
  <c r="P69" i="77"/>
  <c r="O69" i="77"/>
  <c r="J69" i="77" s="1"/>
  <c r="K69" i="77"/>
  <c r="I69" i="77"/>
  <c r="P68" i="77"/>
  <c r="O68" i="77"/>
  <c r="J68" i="77" s="1"/>
  <c r="P67" i="77"/>
  <c r="O67" i="77"/>
  <c r="P66" i="77"/>
  <c r="O66" i="77"/>
  <c r="J66" i="77" s="1"/>
  <c r="M66" i="77"/>
  <c r="L66" i="77"/>
  <c r="K66" i="77"/>
  <c r="I66" i="77"/>
  <c r="P65" i="77"/>
  <c r="O65" i="77"/>
  <c r="J65" i="77" s="1"/>
  <c r="K65" i="77"/>
  <c r="I65" i="77"/>
  <c r="P64" i="77"/>
  <c r="O64" i="77"/>
  <c r="J64" i="77" s="1"/>
  <c r="P63" i="77"/>
  <c r="O63" i="77"/>
  <c r="P62" i="77"/>
  <c r="O62" i="77"/>
  <c r="J62" i="77" s="1"/>
  <c r="M62" i="77"/>
  <c r="L62" i="77"/>
  <c r="K62" i="77"/>
  <c r="I62" i="77"/>
  <c r="P61" i="77"/>
  <c r="O61" i="77"/>
  <c r="J61" i="77" s="1"/>
  <c r="K61" i="77"/>
  <c r="I61" i="77"/>
  <c r="P60" i="77"/>
  <c r="O60" i="77"/>
  <c r="J60" i="77" s="1"/>
  <c r="P59" i="77"/>
  <c r="O59" i="77"/>
  <c r="P58" i="77"/>
  <c r="O58" i="77"/>
  <c r="J58" i="77" s="1"/>
  <c r="M58" i="77"/>
  <c r="L58" i="77"/>
  <c r="K58" i="77"/>
  <c r="I58" i="77"/>
  <c r="P57" i="77"/>
  <c r="O57" i="77"/>
  <c r="J57" i="77" s="1"/>
  <c r="K57" i="77"/>
  <c r="I57" i="77"/>
  <c r="P56" i="77"/>
  <c r="O56" i="77"/>
  <c r="J56" i="77" s="1"/>
  <c r="P55" i="77"/>
  <c r="O55" i="77"/>
  <c r="P54" i="77"/>
  <c r="O54" i="77"/>
  <c r="J54" i="77" s="1"/>
  <c r="M54" i="77"/>
  <c r="L54" i="77"/>
  <c r="K54" i="77"/>
  <c r="I54" i="77"/>
  <c r="P53" i="77"/>
  <c r="O53" i="77"/>
  <c r="J53" i="77" s="1"/>
  <c r="K53" i="77"/>
  <c r="I53" i="77"/>
  <c r="P52" i="77"/>
  <c r="O52" i="77"/>
  <c r="J52" i="77" s="1"/>
  <c r="P51" i="77"/>
  <c r="O51" i="77"/>
  <c r="P50" i="77"/>
  <c r="O50" i="77"/>
  <c r="J50" i="77" s="1"/>
  <c r="M50" i="77"/>
  <c r="L50" i="77"/>
  <c r="K50" i="77"/>
  <c r="I50" i="77"/>
  <c r="P49" i="77"/>
  <c r="O49" i="77"/>
  <c r="J49" i="77" s="1"/>
  <c r="K49" i="77"/>
  <c r="I49" i="77"/>
  <c r="P48" i="77"/>
  <c r="O48" i="77"/>
  <c r="J48" i="77" s="1"/>
  <c r="P47" i="77"/>
  <c r="O47" i="77"/>
  <c r="P46" i="77"/>
  <c r="O46" i="77"/>
  <c r="J46" i="77" s="1"/>
  <c r="M46" i="77"/>
  <c r="L46" i="77"/>
  <c r="K46" i="77"/>
  <c r="I46" i="77"/>
  <c r="P45" i="77"/>
  <c r="O45" i="77"/>
  <c r="J45" i="77" s="1"/>
  <c r="K45" i="77"/>
  <c r="I45" i="77"/>
  <c r="P44" i="77"/>
  <c r="O44" i="77"/>
  <c r="J44" i="77" s="1"/>
  <c r="P43" i="77"/>
  <c r="O43" i="77"/>
  <c r="P42" i="77"/>
  <c r="O42" i="77"/>
  <c r="J42" i="77" s="1"/>
  <c r="M42" i="77"/>
  <c r="L42" i="77"/>
  <c r="K42" i="77"/>
  <c r="I42" i="77"/>
  <c r="P41" i="77"/>
  <c r="O41" i="77"/>
  <c r="J41" i="77" s="1"/>
  <c r="K41" i="77"/>
  <c r="I41" i="77"/>
  <c r="P40" i="77"/>
  <c r="O40" i="77"/>
  <c r="J40" i="77" s="1"/>
  <c r="P39" i="77"/>
  <c r="O39" i="77"/>
  <c r="P38" i="77"/>
  <c r="O38" i="77"/>
  <c r="J38" i="77" s="1"/>
  <c r="M38" i="77"/>
  <c r="L38" i="77"/>
  <c r="K38" i="77"/>
  <c r="I38" i="77"/>
  <c r="P37" i="77"/>
  <c r="O37" i="77"/>
  <c r="J37" i="77" s="1"/>
  <c r="K37" i="77"/>
  <c r="I37" i="77"/>
  <c r="P36" i="77"/>
  <c r="O36" i="77"/>
  <c r="J36" i="77" s="1"/>
  <c r="P35" i="77"/>
  <c r="O35" i="77"/>
  <c r="L35" i="77"/>
  <c r="P34" i="77"/>
  <c r="O34" i="77"/>
  <c r="J34" i="77" s="1"/>
  <c r="M34" i="77"/>
  <c r="L34" i="77"/>
  <c r="K34" i="77"/>
  <c r="I34" i="77"/>
  <c r="P33" i="77"/>
  <c r="O33" i="77"/>
  <c r="J33" i="77" s="1"/>
  <c r="K33" i="77"/>
  <c r="I33" i="77"/>
  <c r="P32" i="77"/>
  <c r="O32" i="77"/>
  <c r="P31" i="77"/>
  <c r="O31" i="77"/>
  <c r="L31" i="77" s="1"/>
  <c r="P30" i="77"/>
  <c r="O30" i="77"/>
  <c r="J30" i="77" s="1"/>
  <c r="M30" i="77"/>
  <c r="L30" i="77"/>
  <c r="K30" i="77"/>
  <c r="I30" i="77"/>
  <c r="P29" i="77"/>
  <c r="O29" i="77"/>
  <c r="J29" i="77" s="1"/>
  <c r="K29" i="77"/>
  <c r="I29" i="77"/>
  <c r="P28" i="77"/>
  <c r="O28" i="77"/>
  <c r="P27" i="77"/>
  <c r="O27" i="77"/>
  <c r="L27" i="77"/>
  <c r="P26" i="77"/>
  <c r="O26" i="77"/>
  <c r="J26" i="77" s="1"/>
  <c r="M26" i="77"/>
  <c r="L26" i="77"/>
  <c r="K26" i="77"/>
  <c r="I26" i="77"/>
  <c r="P25" i="77"/>
  <c r="O25" i="77"/>
  <c r="J25" i="77" s="1"/>
  <c r="K25" i="77"/>
  <c r="I25" i="77"/>
  <c r="P24" i="77"/>
  <c r="O24" i="77"/>
  <c r="P23" i="77"/>
  <c r="O23" i="77"/>
  <c r="L23" i="77"/>
  <c r="P22" i="77"/>
  <c r="O22" i="77"/>
  <c r="J22" i="77" s="1"/>
  <c r="M22" i="77"/>
  <c r="L22" i="77"/>
  <c r="K22" i="77"/>
  <c r="I22" i="77"/>
  <c r="P21" i="77"/>
  <c r="O21" i="77"/>
  <c r="J21" i="77" s="1"/>
  <c r="K21" i="77"/>
  <c r="I21" i="77"/>
  <c r="P20" i="77"/>
  <c r="O20" i="77"/>
  <c r="P19" i="77"/>
  <c r="O19" i="77"/>
  <c r="L19" i="77"/>
  <c r="P18" i="77"/>
  <c r="O18" i="77"/>
  <c r="J18" i="77" s="1"/>
  <c r="M18" i="77"/>
  <c r="L18" i="77"/>
  <c r="K18" i="77"/>
  <c r="I18" i="77"/>
  <c r="P17" i="77"/>
  <c r="O17" i="77"/>
  <c r="J17" i="77" s="1"/>
  <c r="K17" i="77"/>
  <c r="I17" i="77"/>
  <c r="P16" i="77"/>
  <c r="O16" i="77"/>
  <c r="P15" i="77"/>
  <c r="O15" i="77"/>
  <c r="L15" i="77" s="1"/>
  <c r="P14" i="77"/>
  <c r="O14" i="77"/>
  <c r="J14" i="77" s="1"/>
  <c r="M14" i="77"/>
  <c r="L14" i="77"/>
  <c r="K14" i="77"/>
  <c r="I14" i="77"/>
  <c r="P13" i="77"/>
  <c r="O13" i="77"/>
  <c r="J13" i="77" s="1"/>
  <c r="K13" i="77"/>
  <c r="I13" i="77"/>
  <c r="P12" i="77"/>
  <c r="O12" i="77"/>
  <c r="P11" i="77"/>
  <c r="O11" i="77"/>
  <c r="I11" i="77" s="1"/>
  <c r="L11" i="77"/>
  <c r="P259" i="78"/>
  <c r="O259" i="78"/>
  <c r="I259" i="78" s="1"/>
  <c r="P258" i="78"/>
  <c r="O258" i="78"/>
  <c r="P257" i="78"/>
  <c r="O257" i="78"/>
  <c r="I257" i="78" s="1"/>
  <c r="P256" i="78"/>
  <c r="O256" i="78"/>
  <c r="I256" i="78" s="1"/>
  <c r="N256" i="78"/>
  <c r="P255" i="78"/>
  <c r="O255" i="78"/>
  <c r="I255" i="78" s="1"/>
  <c r="P254" i="78"/>
  <c r="O254" i="78"/>
  <c r="I254" i="78" s="1"/>
  <c r="P253" i="78"/>
  <c r="O253" i="78"/>
  <c r="P252" i="78"/>
  <c r="O252" i="78"/>
  <c r="N252" i="78" s="1"/>
  <c r="P251" i="78"/>
  <c r="O251" i="78"/>
  <c r="I251" i="78" s="1"/>
  <c r="P250" i="78"/>
  <c r="O250" i="78"/>
  <c r="I250" i="78" s="1"/>
  <c r="N250" i="78"/>
  <c r="P249" i="78"/>
  <c r="O249" i="78"/>
  <c r="P248" i="78"/>
  <c r="O248" i="78"/>
  <c r="N248" i="78" s="1"/>
  <c r="P247" i="78"/>
  <c r="O247" i="78"/>
  <c r="I247" i="78" s="1"/>
  <c r="P246" i="78"/>
  <c r="O246" i="78"/>
  <c r="P245" i="78"/>
  <c r="O245" i="78"/>
  <c r="I245" i="78" s="1"/>
  <c r="N245" i="78"/>
  <c r="P244" i="78"/>
  <c r="O244" i="78"/>
  <c r="N244" i="78" s="1"/>
  <c r="I244" i="78"/>
  <c r="P243" i="78"/>
  <c r="O243" i="78"/>
  <c r="I243" i="78" s="1"/>
  <c r="P242" i="78"/>
  <c r="O242" i="78"/>
  <c r="P241" i="78"/>
  <c r="O241" i="78"/>
  <c r="P240" i="78"/>
  <c r="O240" i="78"/>
  <c r="I240" i="78" s="1"/>
  <c r="N240" i="78"/>
  <c r="P239" i="78"/>
  <c r="O239" i="78"/>
  <c r="I239" i="78" s="1"/>
  <c r="P238" i="78"/>
  <c r="O238" i="78"/>
  <c r="N238" i="78" s="1"/>
  <c r="I238" i="78"/>
  <c r="P237" i="78"/>
  <c r="O237" i="78"/>
  <c r="I237" i="78" s="1"/>
  <c r="P236" i="78"/>
  <c r="O236" i="78"/>
  <c r="N236" i="78" s="1"/>
  <c r="P235" i="78"/>
  <c r="O235" i="78"/>
  <c r="I235" i="78" s="1"/>
  <c r="P234" i="78"/>
  <c r="O234" i="78"/>
  <c r="I234" i="78" s="1"/>
  <c r="N234" i="78"/>
  <c r="P233" i="78"/>
  <c r="O233" i="78"/>
  <c r="P232" i="78"/>
  <c r="O232" i="78"/>
  <c r="P231" i="78"/>
  <c r="O231" i="78"/>
  <c r="I231" i="78" s="1"/>
  <c r="N231" i="78"/>
  <c r="P230" i="78"/>
  <c r="O230" i="78"/>
  <c r="N230" i="78"/>
  <c r="I230" i="78"/>
  <c r="P229" i="78"/>
  <c r="O229" i="78"/>
  <c r="P228" i="78"/>
  <c r="O228" i="78"/>
  <c r="N228" i="78" s="1"/>
  <c r="I228" i="78"/>
  <c r="P227" i="78"/>
  <c r="O227" i="78"/>
  <c r="P226" i="78"/>
  <c r="O226" i="78"/>
  <c r="P225" i="78"/>
  <c r="O225" i="78"/>
  <c r="I225" i="78" s="1"/>
  <c r="P224" i="78"/>
  <c r="O224" i="78"/>
  <c r="I224" i="78" s="1"/>
  <c r="P223" i="78"/>
  <c r="O223" i="78"/>
  <c r="P222" i="78"/>
  <c r="O222" i="78"/>
  <c r="I222" i="78" s="1"/>
  <c r="P221" i="78"/>
  <c r="O221" i="78"/>
  <c r="P220" i="78"/>
  <c r="O220" i="78"/>
  <c r="P219" i="78"/>
  <c r="O219" i="78"/>
  <c r="I219" i="78" s="1"/>
  <c r="P218" i="78"/>
  <c r="O218" i="78"/>
  <c r="I218" i="78" s="1"/>
  <c r="N218" i="78"/>
  <c r="P217" i="78"/>
  <c r="O217" i="78"/>
  <c r="P216" i="78"/>
  <c r="O216" i="78"/>
  <c r="N216" i="78" s="1"/>
  <c r="P215" i="78"/>
  <c r="O215" i="78"/>
  <c r="I215" i="78" s="1"/>
  <c r="N215" i="78"/>
  <c r="P214" i="78"/>
  <c r="O214" i="78"/>
  <c r="I214" i="78" s="1"/>
  <c r="N214" i="78"/>
  <c r="P213" i="78"/>
  <c r="O213" i="78"/>
  <c r="I213" i="78" s="1"/>
  <c r="N213" i="78"/>
  <c r="P212" i="78"/>
  <c r="O212" i="78"/>
  <c r="P211" i="78"/>
  <c r="O211" i="78"/>
  <c r="P210" i="78"/>
  <c r="O210" i="78"/>
  <c r="P209" i="78"/>
  <c r="O209" i="78"/>
  <c r="I209" i="78" s="1"/>
  <c r="P208" i="78"/>
  <c r="O208" i="78"/>
  <c r="P207" i="78"/>
  <c r="O207" i="78"/>
  <c r="P206" i="78"/>
  <c r="O206" i="78"/>
  <c r="P205" i="78"/>
  <c r="O205" i="78"/>
  <c r="I205" i="78" s="1"/>
  <c r="N205" i="78"/>
  <c r="P204" i="78"/>
  <c r="O204" i="78"/>
  <c r="P203" i="78"/>
  <c r="O203" i="78"/>
  <c r="I203" i="78" s="1"/>
  <c r="P202" i="78"/>
  <c r="O202" i="78"/>
  <c r="P201" i="78"/>
  <c r="O201" i="78"/>
  <c r="P200" i="78"/>
  <c r="O200" i="78"/>
  <c r="N200" i="78" s="1"/>
  <c r="P199" i="78"/>
  <c r="O199" i="78"/>
  <c r="P198" i="78"/>
  <c r="O198" i="78"/>
  <c r="N198" i="78"/>
  <c r="I198" i="78"/>
  <c r="P197" i="78"/>
  <c r="O197" i="78"/>
  <c r="I197" i="78" s="1"/>
  <c r="N197" i="78"/>
  <c r="P196" i="78"/>
  <c r="O196" i="78"/>
  <c r="N196" i="78" s="1"/>
  <c r="P195" i="78"/>
  <c r="O195" i="78"/>
  <c r="P194" i="78"/>
  <c r="O194" i="78"/>
  <c r="P193" i="78"/>
  <c r="O193" i="78"/>
  <c r="I193" i="78" s="1"/>
  <c r="N193" i="78"/>
  <c r="P192" i="78"/>
  <c r="O192" i="78"/>
  <c r="I192" i="78" s="1"/>
  <c r="N192" i="78"/>
  <c r="P191" i="78"/>
  <c r="O191" i="78"/>
  <c r="P190" i="78"/>
  <c r="O190" i="78"/>
  <c r="I190" i="78" s="1"/>
  <c r="N190" i="78"/>
  <c r="P189" i="78"/>
  <c r="O189" i="78"/>
  <c r="I189" i="78" s="1"/>
  <c r="N189" i="78"/>
  <c r="P188" i="78"/>
  <c r="O188" i="78"/>
  <c r="P187" i="78"/>
  <c r="O187" i="78"/>
  <c r="I187" i="78" s="1"/>
  <c r="P186" i="78"/>
  <c r="O186" i="78"/>
  <c r="I186" i="78" s="1"/>
  <c r="N186" i="78"/>
  <c r="P185" i="78"/>
  <c r="O185" i="78"/>
  <c r="P184" i="78"/>
  <c r="O184" i="78"/>
  <c r="N184" i="78" s="1"/>
  <c r="P183" i="78"/>
  <c r="O183" i="78"/>
  <c r="I183" i="78" s="1"/>
  <c r="N183" i="78"/>
  <c r="P182" i="78"/>
  <c r="O182" i="78"/>
  <c r="N182" i="78" s="1"/>
  <c r="I182" i="78"/>
  <c r="P181" i="78"/>
  <c r="O181" i="78"/>
  <c r="I181" i="78" s="1"/>
  <c r="P180" i="78"/>
  <c r="O180" i="78"/>
  <c r="N180" i="78" s="1"/>
  <c r="P179" i="78"/>
  <c r="O179" i="78"/>
  <c r="P178" i="78"/>
  <c r="O178" i="78"/>
  <c r="P177" i="78"/>
  <c r="O177" i="78"/>
  <c r="I177" i="78" s="1"/>
  <c r="N177" i="78"/>
  <c r="P176" i="78"/>
  <c r="O176" i="78"/>
  <c r="I176" i="78" s="1"/>
  <c r="N176" i="78"/>
  <c r="P175" i="78"/>
  <c r="O175" i="78"/>
  <c r="P174" i="78"/>
  <c r="O174" i="78"/>
  <c r="L174" i="78" s="1"/>
  <c r="N174" i="78"/>
  <c r="M174" i="78"/>
  <c r="J174" i="78"/>
  <c r="P173" i="78"/>
  <c r="O173" i="78"/>
  <c r="M173" i="78"/>
  <c r="P172" i="78"/>
  <c r="O172" i="78"/>
  <c r="J172" i="78"/>
  <c r="P171" i="78"/>
  <c r="O171" i="78"/>
  <c r="J171" i="78"/>
  <c r="P170" i="78"/>
  <c r="O170" i="78"/>
  <c r="L170" i="78" s="1"/>
  <c r="J170" i="78"/>
  <c r="P169" i="78"/>
  <c r="O169" i="78"/>
  <c r="L169" i="78" s="1"/>
  <c r="N169" i="78"/>
  <c r="P168" i="78"/>
  <c r="O168" i="78"/>
  <c r="P167" i="78"/>
  <c r="O167" i="78"/>
  <c r="J167" i="78" s="1"/>
  <c r="P166" i="78"/>
  <c r="O166" i="78"/>
  <c r="J166" i="78" s="1"/>
  <c r="P165" i="78"/>
  <c r="O165" i="78"/>
  <c r="M165" i="78"/>
  <c r="P164" i="78"/>
  <c r="O164" i="78"/>
  <c r="J164" i="78" s="1"/>
  <c r="P163" i="78"/>
  <c r="O163" i="78"/>
  <c r="J163" i="78" s="1"/>
  <c r="P162" i="78"/>
  <c r="O162" i="78"/>
  <c r="M162" i="78"/>
  <c r="P161" i="78"/>
  <c r="O161" i="78"/>
  <c r="L161" i="78" s="1"/>
  <c r="N161" i="78"/>
  <c r="P160" i="78"/>
  <c r="O160" i="78"/>
  <c r="J160" i="78" s="1"/>
  <c r="P159" i="78"/>
  <c r="O159" i="78"/>
  <c r="P158" i="78"/>
  <c r="O158" i="78"/>
  <c r="M158" i="78" s="1"/>
  <c r="P157" i="78"/>
  <c r="O157" i="78"/>
  <c r="P156" i="78"/>
  <c r="O156" i="78"/>
  <c r="J156" i="78"/>
  <c r="P155" i="78"/>
  <c r="O155" i="78"/>
  <c r="M155" i="78" s="1"/>
  <c r="P154" i="78"/>
  <c r="O154" i="78"/>
  <c r="N154" i="78" s="1"/>
  <c r="P153" i="78"/>
  <c r="O153" i="78"/>
  <c r="N153" i="78" s="1"/>
  <c r="P152" i="78"/>
  <c r="O152" i="78"/>
  <c r="P151" i="78"/>
  <c r="O151" i="78"/>
  <c r="P150" i="78"/>
  <c r="O150" i="78"/>
  <c r="J150" i="78"/>
  <c r="P149" i="78"/>
  <c r="O149" i="78"/>
  <c r="P148" i="78"/>
  <c r="O148" i="78"/>
  <c r="N148" i="78" s="1"/>
  <c r="M148" i="78"/>
  <c r="J148" i="78"/>
  <c r="P147" i="78"/>
  <c r="O147" i="78"/>
  <c r="M147" i="78"/>
  <c r="P146" i="78"/>
  <c r="O146" i="78"/>
  <c r="N146" i="78" s="1"/>
  <c r="P145" i="78"/>
  <c r="O145" i="78"/>
  <c r="N145" i="78" s="1"/>
  <c r="P144" i="78"/>
  <c r="O144" i="78"/>
  <c r="P143" i="78"/>
  <c r="O143" i="78"/>
  <c r="N143" i="78" s="1"/>
  <c r="M143" i="78"/>
  <c r="P142" i="78"/>
  <c r="O142" i="78"/>
  <c r="P141" i="78"/>
  <c r="O141" i="78"/>
  <c r="P140" i="78"/>
  <c r="O140" i="78"/>
  <c r="J140" i="78" s="1"/>
  <c r="P139" i="78"/>
  <c r="O139" i="78"/>
  <c r="M139" i="78" s="1"/>
  <c r="N139" i="78"/>
  <c r="P138" i="78"/>
  <c r="O138" i="78"/>
  <c r="N138" i="78" s="1"/>
  <c r="P137" i="78"/>
  <c r="O137" i="78"/>
  <c r="N137" i="78" s="1"/>
  <c r="P136" i="78"/>
  <c r="O136" i="78"/>
  <c r="N136" i="78" s="1"/>
  <c r="M136" i="78"/>
  <c r="P135" i="78"/>
  <c r="O135" i="78"/>
  <c r="P134" i="78"/>
  <c r="O134" i="78"/>
  <c r="J134" i="78"/>
  <c r="P133" i="78"/>
  <c r="O133" i="78"/>
  <c r="P132" i="78"/>
  <c r="O132" i="78"/>
  <c r="N132" i="78" s="1"/>
  <c r="M132" i="78"/>
  <c r="P131" i="78"/>
  <c r="O131" i="78"/>
  <c r="N131" i="78" s="1"/>
  <c r="M131" i="78"/>
  <c r="J131" i="78"/>
  <c r="P130" i="78"/>
  <c r="O130" i="78"/>
  <c r="N130" i="78" s="1"/>
  <c r="P129" i="78"/>
  <c r="O129" i="78"/>
  <c r="N129" i="78" s="1"/>
  <c r="P128" i="78"/>
  <c r="O128" i="78"/>
  <c r="P127" i="78"/>
  <c r="O127" i="78"/>
  <c r="P126" i="78"/>
  <c r="O126" i="78"/>
  <c r="M126" i="78" s="1"/>
  <c r="N126" i="78"/>
  <c r="P125" i="78"/>
  <c r="O125" i="78"/>
  <c r="P124" i="78"/>
  <c r="O124" i="78"/>
  <c r="J124" i="78" s="1"/>
  <c r="P123" i="78"/>
  <c r="O123" i="78"/>
  <c r="J123" i="78" s="1"/>
  <c r="P122" i="78"/>
  <c r="O122" i="78"/>
  <c r="N122" i="78" s="1"/>
  <c r="P121" i="78"/>
  <c r="O121" i="78"/>
  <c r="N121" i="78" s="1"/>
  <c r="P120" i="78"/>
  <c r="O120" i="78"/>
  <c r="N120" i="78" s="1"/>
  <c r="M120" i="78"/>
  <c r="P119" i="78"/>
  <c r="O119" i="78"/>
  <c r="P118" i="78"/>
  <c r="O118" i="78"/>
  <c r="J118" i="78" s="1"/>
  <c r="P117" i="78"/>
  <c r="O117" i="78"/>
  <c r="P116" i="78"/>
  <c r="O116" i="78"/>
  <c r="N116" i="78" s="1"/>
  <c r="M116" i="78"/>
  <c r="J116" i="78"/>
  <c r="P115" i="78"/>
  <c r="O115" i="78"/>
  <c r="M115" i="78" s="1"/>
  <c r="N115" i="78"/>
  <c r="J115" i="78"/>
  <c r="P114" i="78"/>
  <c r="O114" i="78"/>
  <c r="N114" i="78" s="1"/>
  <c r="P113" i="78"/>
  <c r="O113" i="78"/>
  <c r="N113" i="78" s="1"/>
  <c r="P112" i="78"/>
  <c r="O112" i="78"/>
  <c r="P111" i="78"/>
  <c r="O111" i="78"/>
  <c r="N111" i="78" s="1"/>
  <c r="M111" i="78"/>
  <c r="P110" i="78"/>
  <c r="O110" i="78"/>
  <c r="N110" i="78" s="1"/>
  <c r="P109" i="78"/>
  <c r="O109" i="78"/>
  <c r="P108" i="78"/>
  <c r="O108" i="78"/>
  <c r="N108" i="78" s="1"/>
  <c r="M108" i="78"/>
  <c r="J108" i="78"/>
  <c r="P107" i="78"/>
  <c r="O107" i="78"/>
  <c r="M107" i="78" s="1"/>
  <c r="P106" i="78"/>
  <c r="O106" i="78"/>
  <c r="N106" i="78" s="1"/>
  <c r="P105" i="78"/>
  <c r="O105" i="78"/>
  <c r="N105" i="78" s="1"/>
  <c r="P104" i="78"/>
  <c r="O104" i="78"/>
  <c r="M104" i="78" s="1"/>
  <c r="N104" i="78"/>
  <c r="J104" i="78"/>
  <c r="P103" i="78"/>
  <c r="O103" i="78"/>
  <c r="N103" i="78"/>
  <c r="K103" i="78"/>
  <c r="P102" i="78"/>
  <c r="O102" i="78"/>
  <c r="I102" i="78" s="1"/>
  <c r="M102" i="78"/>
  <c r="P101" i="78"/>
  <c r="O101" i="78"/>
  <c r="N101" i="78"/>
  <c r="M101" i="78"/>
  <c r="P100" i="78"/>
  <c r="O100" i="78"/>
  <c r="M100" i="78"/>
  <c r="P99" i="78"/>
  <c r="O99" i="78"/>
  <c r="N99" i="78" s="1"/>
  <c r="L99" i="78"/>
  <c r="P98" i="78"/>
  <c r="O98" i="78"/>
  <c r="L98" i="78" s="1"/>
  <c r="P97" i="78"/>
  <c r="O97" i="78"/>
  <c r="N97" i="78" s="1"/>
  <c r="P96" i="78"/>
  <c r="O96" i="78"/>
  <c r="P95" i="78"/>
  <c r="O95" i="78"/>
  <c r="J95" i="78" s="1"/>
  <c r="P94" i="78"/>
  <c r="O94" i="78"/>
  <c r="P93" i="78"/>
  <c r="O93" i="78"/>
  <c r="L93" i="78" s="1"/>
  <c r="P92" i="78"/>
  <c r="O92" i="78"/>
  <c r="K92" i="78" s="1"/>
  <c r="P91" i="78"/>
  <c r="O91" i="78"/>
  <c r="I91" i="78" s="1"/>
  <c r="L91" i="78"/>
  <c r="J91" i="78"/>
  <c r="P90" i="78"/>
  <c r="O90" i="78"/>
  <c r="N90" i="78" s="1"/>
  <c r="P89" i="78"/>
  <c r="O89" i="78"/>
  <c r="M89" i="78" s="1"/>
  <c r="P88" i="78"/>
  <c r="O88" i="78"/>
  <c r="P87" i="78"/>
  <c r="O87" i="78"/>
  <c r="J87" i="78" s="1"/>
  <c r="P86" i="78"/>
  <c r="O86" i="78"/>
  <c r="I86" i="78" s="1"/>
  <c r="P85" i="78"/>
  <c r="O85" i="78"/>
  <c r="I85" i="78" s="1"/>
  <c r="N85" i="78"/>
  <c r="L85" i="78"/>
  <c r="P84" i="78"/>
  <c r="O84" i="78"/>
  <c r="I84" i="78" s="1"/>
  <c r="P83" i="78"/>
  <c r="O83" i="78"/>
  <c r="N83" i="78" s="1"/>
  <c r="P82" i="78"/>
  <c r="O82" i="78"/>
  <c r="N82" i="78"/>
  <c r="L82" i="78"/>
  <c r="K82" i="78"/>
  <c r="P81" i="78"/>
  <c r="O81" i="78"/>
  <c r="J81" i="78"/>
  <c r="P80" i="78"/>
  <c r="O80" i="78"/>
  <c r="P79" i="78"/>
  <c r="O79" i="78"/>
  <c r="P78" i="78"/>
  <c r="O78" i="78"/>
  <c r="M78" i="78" s="1"/>
  <c r="P77" i="78"/>
  <c r="O77" i="78"/>
  <c r="N77" i="78"/>
  <c r="P76" i="78"/>
  <c r="O76" i="78"/>
  <c r="P75" i="78"/>
  <c r="O75" i="78"/>
  <c r="L75" i="78" s="1"/>
  <c r="J75" i="78"/>
  <c r="P74" i="78"/>
  <c r="O74" i="78"/>
  <c r="I74" i="78" s="1"/>
  <c r="N74" i="78"/>
  <c r="M74" i="78"/>
  <c r="L74" i="78"/>
  <c r="J74" i="78"/>
  <c r="P73" i="78"/>
  <c r="O73" i="78"/>
  <c r="K73" i="78" s="1"/>
  <c r="P72" i="78"/>
  <c r="O72" i="78"/>
  <c r="L72" i="78" s="1"/>
  <c r="P71" i="78"/>
  <c r="O71" i="78"/>
  <c r="I71" i="78" s="1"/>
  <c r="N71" i="78"/>
  <c r="J71" i="78"/>
  <c r="P70" i="78"/>
  <c r="O70" i="78"/>
  <c r="J70" i="78" s="1"/>
  <c r="M70" i="78"/>
  <c r="P69" i="78"/>
  <c r="O69" i="78"/>
  <c r="N69" i="78"/>
  <c r="P68" i="78"/>
  <c r="O68" i="78"/>
  <c r="P67" i="78"/>
  <c r="O67" i="78"/>
  <c r="N67" i="78" s="1"/>
  <c r="P66" i="78"/>
  <c r="O66" i="78"/>
  <c r="M66" i="78"/>
  <c r="J66" i="78"/>
  <c r="P65" i="78"/>
  <c r="O65" i="78"/>
  <c r="M65" i="78" s="1"/>
  <c r="L65" i="78"/>
  <c r="P64" i="78"/>
  <c r="O64" i="78"/>
  <c r="K64" i="78" s="1"/>
  <c r="P63" i="78"/>
  <c r="O63" i="78"/>
  <c r="J63" i="78" s="1"/>
  <c r="P62" i="78"/>
  <c r="O62" i="78"/>
  <c r="N62" i="78" s="1"/>
  <c r="P61" i="78"/>
  <c r="O61" i="78"/>
  <c r="L61" i="78"/>
  <c r="P60" i="78"/>
  <c r="O60" i="78"/>
  <c r="M60" i="78" s="1"/>
  <c r="P59" i="78"/>
  <c r="O59" i="78"/>
  <c r="K59" i="78"/>
  <c r="P58" i="78"/>
  <c r="O58" i="78"/>
  <c r="L58" i="78" s="1"/>
  <c r="M58" i="78"/>
  <c r="P57" i="78"/>
  <c r="O57" i="78"/>
  <c r="N57" i="78" s="1"/>
  <c r="P56" i="78"/>
  <c r="O56" i="78"/>
  <c r="J56" i="78" s="1"/>
  <c r="P55" i="78"/>
  <c r="O55" i="78"/>
  <c r="P54" i="78"/>
  <c r="O54" i="78"/>
  <c r="N54" i="78"/>
  <c r="P53" i="78"/>
  <c r="O53" i="78"/>
  <c r="N53" i="78" s="1"/>
  <c r="P52" i="78"/>
  <c r="O52" i="78"/>
  <c r="M52" i="78" s="1"/>
  <c r="P51" i="78"/>
  <c r="O51" i="78"/>
  <c r="N51" i="78" s="1"/>
  <c r="P50" i="78"/>
  <c r="O50" i="78"/>
  <c r="L50" i="78" s="1"/>
  <c r="M50" i="78"/>
  <c r="P49" i="78"/>
  <c r="O49" i="78"/>
  <c r="N49" i="78" s="1"/>
  <c r="P48" i="78"/>
  <c r="O48" i="78"/>
  <c r="L48" i="78" s="1"/>
  <c r="P47" i="78"/>
  <c r="O47" i="78"/>
  <c r="N47" i="78" s="1"/>
  <c r="J47" i="78"/>
  <c r="P46" i="78"/>
  <c r="O46" i="78"/>
  <c r="J46" i="78" s="1"/>
  <c r="P45" i="78"/>
  <c r="O45" i="78"/>
  <c r="N45" i="78" s="1"/>
  <c r="P44" i="78"/>
  <c r="O44" i="78"/>
  <c r="J44" i="78" s="1"/>
  <c r="P43" i="78"/>
  <c r="O43" i="78"/>
  <c r="N43" i="78"/>
  <c r="P42" i="78"/>
  <c r="O42" i="78"/>
  <c r="N42" i="78" s="1"/>
  <c r="I42" i="78"/>
  <c r="P41" i="78"/>
  <c r="O41" i="78"/>
  <c r="N41" i="78" s="1"/>
  <c r="K41" i="78"/>
  <c r="I41" i="78"/>
  <c r="P40" i="78"/>
  <c r="O40" i="78"/>
  <c r="K40" i="78" s="1"/>
  <c r="P39" i="78"/>
  <c r="O39" i="78"/>
  <c r="J39" i="78" s="1"/>
  <c r="P38" i="78"/>
  <c r="O38" i="78"/>
  <c r="K38" i="78" s="1"/>
  <c r="N38" i="78"/>
  <c r="P37" i="78"/>
  <c r="O37" i="78"/>
  <c r="J37" i="78" s="1"/>
  <c r="I37" i="78"/>
  <c r="P36" i="78"/>
  <c r="O36" i="78"/>
  <c r="P35" i="78"/>
  <c r="O35" i="78"/>
  <c r="J35" i="78" s="1"/>
  <c r="N35" i="78"/>
  <c r="P34" i="78"/>
  <c r="O34" i="78"/>
  <c r="J34" i="78" s="1"/>
  <c r="P33" i="78"/>
  <c r="O33" i="78"/>
  <c r="M33" i="78" s="1"/>
  <c r="I33" i="78"/>
  <c r="P32" i="78"/>
  <c r="O32" i="78"/>
  <c r="L32" i="78"/>
  <c r="K32" i="78"/>
  <c r="P31" i="78"/>
  <c r="O31" i="78"/>
  <c r="M31" i="78" s="1"/>
  <c r="P30" i="78"/>
  <c r="O30" i="78"/>
  <c r="M30" i="78" s="1"/>
  <c r="P29" i="78"/>
  <c r="O29" i="78"/>
  <c r="N29" i="78" s="1"/>
  <c r="P28" i="78"/>
  <c r="O28" i="78"/>
  <c r="M28" i="78" s="1"/>
  <c r="L28" i="78"/>
  <c r="I28" i="78"/>
  <c r="P27" i="78"/>
  <c r="O27" i="78"/>
  <c r="K27" i="78" s="1"/>
  <c r="P26" i="78"/>
  <c r="O26" i="78"/>
  <c r="P25" i="78"/>
  <c r="O25" i="78"/>
  <c r="M25" i="78" s="1"/>
  <c r="P24" i="78"/>
  <c r="O24" i="78"/>
  <c r="N24" i="78" s="1"/>
  <c r="K24" i="78"/>
  <c r="P23" i="78"/>
  <c r="O23" i="78"/>
  <c r="M23" i="78" s="1"/>
  <c r="P22" i="78"/>
  <c r="O22" i="78"/>
  <c r="M22" i="78" s="1"/>
  <c r="P21" i="78"/>
  <c r="O21" i="78"/>
  <c r="N21" i="78" s="1"/>
  <c r="P20" i="78"/>
  <c r="O20" i="78"/>
  <c r="N20" i="78"/>
  <c r="P19" i="78"/>
  <c r="O19" i="78"/>
  <c r="J19" i="78" s="1"/>
  <c r="L19" i="78"/>
  <c r="K19" i="78"/>
  <c r="I19" i="78"/>
  <c r="P18" i="78"/>
  <c r="O18" i="78"/>
  <c r="L18" i="78" s="1"/>
  <c r="P17" i="78"/>
  <c r="O17" i="78"/>
  <c r="P16" i="78"/>
  <c r="O16" i="78"/>
  <c r="J16" i="78" s="1"/>
  <c r="K16" i="78"/>
  <c r="P15" i="78"/>
  <c r="O15" i="78"/>
  <c r="J15" i="78" s="1"/>
  <c r="L15" i="78"/>
  <c r="I15" i="78"/>
  <c r="P14" i="78"/>
  <c r="O14" i="78"/>
  <c r="L14" i="78" s="1"/>
  <c r="K14" i="78"/>
  <c r="P13" i="78"/>
  <c r="O13" i="78"/>
  <c r="I13" i="78" s="1"/>
  <c r="P12" i="78"/>
  <c r="O12" i="78"/>
  <c r="K12" i="78" s="1"/>
  <c r="P214" i="79"/>
  <c r="O214" i="79"/>
  <c r="N214" i="79" s="1"/>
  <c r="I214" i="79"/>
  <c r="P213" i="79"/>
  <c r="O213" i="79"/>
  <c r="P212" i="79"/>
  <c r="O212" i="79"/>
  <c r="P211" i="79"/>
  <c r="O211" i="79"/>
  <c r="N211" i="79" s="1"/>
  <c r="P210" i="79"/>
  <c r="O210" i="79"/>
  <c r="N210" i="79" s="1"/>
  <c r="I210" i="79"/>
  <c r="P209" i="79"/>
  <c r="O209" i="79"/>
  <c r="N209" i="79" s="1"/>
  <c r="P208" i="79"/>
  <c r="O208" i="79"/>
  <c r="N208" i="79" s="1"/>
  <c r="P207" i="79"/>
  <c r="O207" i="79"/>
  <c r="N207" i="79" s="1"/>
  <c r="I207" i="79"/>
  <c r="P206" i="79"/>
  <c r="O206" i="79"/>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P197" i="79"/>
  <c r="O197" i="79"/>
  <c r="P196" i="79"/>
  <c r="O196" i="79"/>
  <c r="P195" i="79"/>
  <c r="O195" i="79"/>
  <c r="N195" i="79" s="1"/>
  <c r="P194" i="79"/>
  <c r="O194" i="79"/>
  <c r="N194" i="79" s="1"/>
  <c r="I194" i="79"/>
  <c r="P193" i="79"/>
  <c r="O193" i="79"/>
  <c r="N193" i="79" s="1"/>
  <c r="P192" i="79"/>
  <c r="O192" i="79"/>
  <c r="I192" i="79" s="1"/>
  <c r="P191" i="79"/>
  <c r="O191" i="79"/>
  <c r="I191" i="79" s="1"/>
  <c r="P190" i="79"/>
  <c r="O190" i="79"/>
  <c r="I190" i="79" s="1"/>
  <c r="P189" i="79"/>
  <c r="O189" i="79"/>
  <c r="I189" i="79"/>
  <c r="P188" i="79"/>
  <c r="O188" i="79"/>
  <c r="P187" i="79"/>
  <c r="O187" i="79"/>
  <c r="I187" i="79" s="1"/>
  <c r="P186" i="79"/>
  <c r="O186" i="79"/>
  <c r="I186" i="79" s="1"/>
  <c r="P185" i="79"/>
  <c r="O185" i="79"/>
  <c r="I185" i="79"/>
  <c r="P184" i="79"/>
  <c r="O184" i="79"/>
  <c r="I184" i="79" s="1"/>
  <c r="P183" i="79"/>
  <c r="O183" i="79"/>
  <c r="I183" i="79" s="1"/>
  <c r="P182" i="79"/>
  <c r="O182" i="79"/>
  <c r="I182" i="79"/>
  <c r="P181" i="79"/>
  <c r="O181" i="79"/>
  <c r="I181" i="79" s="1"/>
  <c r="P180" i="79"/>
  <c r="O180" i="79"/>
  <c r="P179" i="79"/>
  <c r="O179" i="79"/>
  <c r="I179" i="79" s="1"/>
  <c r="P178" i="79"/>
  <c r="O178" i="79"/>
  <c r="I178" i="79" s="1"/>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s="1"/>
  <c r="P169" i="79"/>
  <c r="O169" i="79"/>
  <c r="I169" i="79"/>
  <c r="P168" i="79"/>
  <c r="O168" i="79"/>
  <c r="I168" i="79" s="1"/>
  <c r="P167" i="79"/>
  <c r="O167" i="79"/>
  <c r="I167" i="79" s="1"/>
  <c r="P166" i="79"/>
  <c r="O166" i="79"/>
  <c r="I166" i="79"/>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s="1"/>
  <c r="P145" i="79"/>
  <c r="O145" i="79"/>
  <c r="I145" i="79" s="1"/>
  <c r="P144" i="79"/>
  <c r="O144" i="79"/>
  <c r="I144" i="79" s="1"/>
  <c r="P143" i="79"/>
  <c r="O143" i="79"/>
  <c r="I143" i="79"/>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c r="P134" i="79"/>
  <c r="O134" i="79"/>
  <c r="I134" i="79" s="1"/>
  <c r="P133" i="79"/>
  <c r="O133" i="79"/>
  <c r="I133" i="79"/>
  <c r="P132" i="79"/>
  <c r="O132" i="79"/>
  <c r="P131" i="79"/>
  <c r="O131" i="79"/>
  <c r="I131" i="79" s="1"/>
  <c r="P130" i="79"/>
  <c r="O130" i="79"/>
  <c r="I130" i="79"/>
  <c r="P129" i="79"/>
  <c r="O129" i="79"/>
  <c r="K129" i="79" s="1"/>
  <c r="L129" i="79"/>
  <c r="P128" i="79"/>
  <c r="O128" i="79"/>
  <c r="M128" i="79" s="1"/>
  <c r="K128" i="79"/>
  <c r="P127" i="79"/>
  <c r="O127" i="79"/>
  <c r="M127" i="79" s="1"/>
  <c r="P126" i="79"/>
  <c r="O126" i="79"/>
  <c r="I126" i="79"/>
  <c r="P125" i="79"/>
  <c r="O125" i="79"/>
  <c r="K125" i="79" s="1"/>
  <c r="M125" i="79"/>
  <c r="L125" i="79"/>
  <c r="P124" i="79"/>
  <c r="O124" i="79"/>
  <c r="M124" i="79" s="1"/>
  <c r="K124" i="79"/>
  <c r="P123" i="79"/>
  <c r="O123" i="79"/>
  <c r="M123" i="79" s="1"/>
  <c r="L123" i="79"/>
  <c r="P122" i="79"/>
  <c r="O122" i="79"/>
  <c r="L122" i="79"/>
  <c r="P121" i="79"/>
  <c r="O121" i="79"/>
  <c r="K121" i="79" s="1"/>
  <c r="P120" i="79"/>
  <c r="O120" i="79"/>
  <c r="P119" i="79"/>
  <c r="O119" i="79"/>
  <c r="M119" i="79" s="1"/>
  <c r="L119" i="79"/>
  <c r="P118" i="79"/>
  <c r="O118" i="79"/>
  <c r="M118" i="79" s="1"/>
  <c r="L118" i="79"/>
  <c r="I118" i="79"/>
  <c r="P117" i="79"/>
  <c r="O117" i="79"/>
  <c r="P116" i="79"/>
  <c r="O116" i="79"/>
  <c r="N116" i="79" s="1"/>
  <c r="K116" i="79"/>
  <c r="P115" i="79"/>
  <c r="O115" i="79"/>
  <c r="P114" i="79"/>
  <c r="O114" i="79"/>
  <c r="I114" i="79" s="1"/>
  <c r="P113" i="79"/>
  <c r="O113" i="79"/>
  <c r="L113" i="79" s="1"/>
  <c r="M113" i="79"/>
  <c r="P112" i="79"/>
  <c r="O112" i="79"/>
  <c r="N112" i="79" s="1"/>
  <c r="L112" i="79"/>
  <c r="J112" i="79"/>
  <c r="P111" i="79"/>
  <c r="O111" i="79"/>
  <c r="N111" i="79" s="1"/>
  <c r="P110" i="79"/>
  <c r="O110" i="79"/>
  <c r="N110" i="79" s="1"/>
  <c r="M110" i="79"/>
  <c r="L110" i="79"/>
  <c r="J110" i="79"/>
  <c r="P109" i="79"/>
  <c r="O109" i="79"/>
  <c r="N109" i="79" s="1"/>
  <c r="I109" i="79"/>
  <c r="P108" i="79"/>
  <c r="O108" i="79"/>
  <c r="P107" i="79"/>
  <c r="O107" i="79"/>
  <c r="N107" i="79" s="1"/>
  <c r="M107" i="79"/>
  <c r="P106" i="79"/>
  <c r="O106" i="79"/>
  <c r="K106" i="79" s="1"/>
  <c r="N106" i="79"/>
  <c r="M106" i="79"/>
  <c r="J106" i="79"/>
  <c r="I106" i="79"/>
  <c r="P105" i="79"/>
  <c r="O105" i="79"/>
  <c r="K105" i="79" s="1"/>
  <c r="N105" i="79"/>
  <c r="M105" i="79"/>
  <c r="L105" i="79"/>
  <c r="J105" i="79"/>
  <c r="I105" i="79"/>
  <c r="P104" i="79"/>
  <c r="O104" i="79"/>
  <c r="K104" i="79" s="1"/>
  <c r="N104" i="79"/>
  <c r="M104" i="79"/>
  <c r="L104" i="79"/>
  <c r="J104" i="79"/>
  <c r="I104" i="79"/>
  <c r="P103" i="79"/>
  <c r="O103" i="79"/>
  <c r="L103" i="79" s="1"/>
  <c r="M103" i="79"/>
  <c r="P102" i="79"/>
  <c r="O102" i="79"/>
  <c r="I102" i="79" s="1"/>
  <c r="N102" i="79"/>
  <c r="L102" i="79"/>
  <c r="J102" i="79"/>
  <c r="P101" i="79"/>
  <c r="O101" i="79"/>
  <c r="M101" i="79" s="1"/>
  <c r="N101" i="79"/>
  <c r="J101" i="79"/>
  <c r="I101" i="79"/>
  <c r="P100" i="79"/>
  <c r="O100" i="79"/>
  <c r="N100" i="79"/>
  <c r="M100" i="79"/>
  <c r="L100" i="79"/>
  <c r="I100" i="79"/>
  <c r="P99" i="79"/>
  <c r="O99" i="79"/>
  <c r="M99" i="79" s="1"/>
  <c r="N99" i="79"/>
  <c r="P98" i="79"/>
  <c r="O98" i="79"/>
  <c r="K98" i="79" s="1"/>
  <c r="N98" i="79"/>
  <c r="M98" i="79"/>
  <c r="L98" i="79"/>
  <c r="I98" i="79"/>
  <c r="P97" i="79"/>
  <c r="O97" i="79"/>
  <c r="K97" i="79" s="1"/>
  <c r="M97" i="79"/>
  <c r="P96" i="79"/>
  <c r="O96" i="79"/>
  <c r="K96" i="79" s="1"/>
  <c r="N96" i="79"/>
  <c r="M96" i="79"/>
  <c r="L96" i="79"/>
  <c r="J96" i="79"/>
  <c r="I96" i="79"/>
  <c r="P95" i="79"/>
  <c r="O95" i="79"/>
  <c r="J95" i="79" s="1"/>
  <c r="M95" i="79"/>
  <c r="L95" i="79"/>
  <c r="I95" i="79"/>
  <c r="P94" i="79"/>
  <c r="O94" i="79"/>
  <c r="N94" i="79" s="1"/>
  <c r="I94" i="79"/>
  <c r="P93" i="79"/>
  <c r="O93" i="79"/>
  <c r="P92" i="79"/>
  <c r="O92" i="79"/>
  <c r="N92" i="79" s="1"/>
  <c r="M92" i="79"/>
  <c r="P91" i="79"/>
  <c r="O91" i="79"/>
  <c r="L91" i="79" s="1"/>
  <c r="N91" i="79"/>
  <c r="M91" i="79"/>
  <c r="J91" i="79"/>
  <c r="P90" i="79"/>
  <c r="O90" i="79"/>
  <c r="K90" i="79" s="1"/>
  <c r="J90" i="79"/>
  <c r="P89" i="79"/>
  <c r="O89" i="79"/>
  <c r="K89" i="79" s="1"/>
  <c r="N89" i="79"/>
  <c r="I89" i="79"/>
  <c r="P88" i="79"/>
  <c r="O88" i="79"/>
  <c r="K88" i="79" s="1"/>
  <c r="N88" i="79"/>
  <c r="M88" i="79"/>
  <c r="L88" i="79"/>
  <c r="J88" i="79"/>
  <c r="I88" i="79"/>
  <c r="P87" i="79"/>
  <c r="O87" i="79"/>
  <c r="I87" i="79" s="1"/>
  <c r="M87" i="79"/>
  <c r="L87" i="79"/>
  <c r="J87" i="79"/>
  <c r="P86" i="79"/>
  <c r="O86" i="79"/>
  <c r="L86" i="79" s="1"/>
  <c r="N86" i="79"/>
  <c r="J86" i="79"/>
  <c r="I86" i="79"/>
  <c r="P85" i="79"/>
  <c r="O85" i="79"/>
  <c r="N85" i="79"/>
  <c r="M85" i="79"/>
  <c r="J85" i="79"/>
  <c r="I85" i="79"/>
  <c r="P84" i="79"/>
  <c r="O84" i="79"/>
  <c r="M84" i="79" s="1"/>
  <c r="N84" i="79"/>
  <c r="P83" i="79"/>
  <c r="O83" i="79"/>
  <c r="J83" i="79" s="1"/>
  <c r="N83" i="79"/>
  <c r="M83" i="79"/>
  <c r="L83" i="79"/>
  <c r="P82" i="79"/>
  <c r="O82" i="79"/>
  <c r="K82" i="79" s="1"/>
  <c r="N82" i="79"/>
  <c r="L82" i="79"/>
  <c r="J82" i="79"/>
  <c r="I82" i="79"/>
  <c r="P81" i="79"/>
  <c r="O81" i="79"/>
  <c r="K81" i="79" s="1"/>
  <c r="N81" i="79"/>
  <c r="M81" i="79"/>
  <c r="J81" i="79"/>
  <c r="I81" i="79"/>
  <c r="P80" i="79"/>
  <c r="O80" i="79"/>
  <c r="K80" i="79" s="1"/>
  <c r="N80" i="79"/>
  <c r="M80" i="79"/>
  <c r="L80" i="79"/>
  <c r="J80" i="79"/>
  <c r="I80" i="79"/>
  <c r="P79" i="79"/>
  <c r="O79" i="79"/>
  <c r="M79" i="79" s="1"/>
  <c r="I79" i="79"/>
  <c r="P78" i="79"/>
  <c r="O78" i="79"/>
  <c r="P77" i="79"/>
  <c r="O77" i="79"/>
  <c r="N77" i="79" s="1"/>
  <c r="M77" i="79"/>
  <c r="P76" i="79"/>
  <c r="O76" i="79"/>
  <c r="L76" i="79" s="1"/>
  <c r="N76" i="79"/>
  <c r="M76" i="79"/>
  <c r="I76" i="79"/>
  <c r="P75" i="79"/>
  <c r="O75" i="79"/>
  <c r="N75" i="79" s="1"/>
  <c r="J75" i="79"/>
  <c r="P74" i="79"/>
  <c r="O74" i="79"/>
  <c r="P73" i="79"/>
  <c r="O73" i="79"/>
  <c r="K73" i="79" s="1"/>
  <c r="N73" i="79"/>
  <c r="M73" i="79"/>
  <c r="L73" i="79"/>
  <c r="I73" i="79"/>
  <c r="P72" i="79"/>
  <c r="O72" i="79"/>
  <c r="K72" i="79" s="1"/>
  <c r="N72" i="79"/>
  <c r="M72" i="79"/>
  <c r="L72" i="79"/>
  <c r="J72" i="79"/>
  <c r="I72" i="79"/>
  <c r="P71" i="79"/>
  <c r="O71" i="79"/>
  <c r="L71" i="79" s="1"/>
  <c r="M71" i="79"/>
  <c r="J71" i="79"/>
  <c r="I71" i="79"/>
  <c r="P70" i="79"/>
  <c r="O70" i="79"/>
  <c r="N70" i="79"/>
  <c r="L70" i="79"/>
  <c r="J70" i="79"/>
  <c r="I70" i="79"/>
  <c r="P69" i="79"/>
  <c r="O69" i="79"/>
  <c r="M69" i="79" s="1"/>
  <c r="N69" i="79"/>
  <c r="P68" i="79"/>
  <c r="O68" i="79"/>
  <c r="I68" i="79" s="1"/>
  <c r="N68" i="79"/>
  <c r="M68" i="79"/>
  <c r="L68" i="79"/>
  <c r="P67" i="79"/>
  <c r="O67" i="79"/>
  <c r="M67" i="79" s="1"/>
  <c r="N67" i="79"/>
  <c r="L67" i="79"/>
  <c r="J67" i="79"/>
  <c r="P66" i="79"/>
  <c r="O66" i="79"/>
  <c r="K66" i="79" s="1"/>
  <c r="N66" i="79"/>
  <c r="M66" i="79"/>
  <c r="L66" i="79"/>
  <c r="J66" i="79"/>
  <c r="I66" i="79"/>
  <c r="P65" i="79"/>
  <c r="O65" i="79"/>
  <c r="K65" i="79" s="1"/>
  <c r="J65" i="79"/>
  <c r="P64" i="79"/>
  <c r="O64" i="79"/>
  <c r="K64" i="79" s="1"/>
  <c r="N64" i="79"/>
  <c r="M64" i="79"/>
  <c r="L64" i="79"/>
  <c r="J64" i="79"/>
  <c r="I64" i="79"/>
  <c r="P63" i="79"/>
  <c r="O63" i="79"/>
  <c r="P62" i="79"/>
  <c r="O62" i="79"/>
  <c r="N62" i="79" s="1"/>
  <c r="L62" i="79"/>
  <c r="P61" i="79"/>
  <c r="O61" i="79"/>
  <c r="J61" i="79" s="1"/>
  <c r="N61" i="79"/>
  <c r="M61" i="79"/>
  <c r="I61" i="79"/>
  <c r="P60" i="79"/>
  <c r="O60" i="79"/>
  <c r="N60" i="79" s="1"/>
  <c r="I60" i="79"/>
  <c r="P59" i="79"/>
  <c r="O59" i="79"/>
  <c r="P58" i="79"/>
  <c r="O58" i="79"/>
  <c r="K58" i="79" s="1"/>
  <c r="M58" i="79"/>
  <c r="P57" i="79"/>
  <c r="O57" i="79"/>
  <c r="K57" i="79" s="1"/>
  <c r="N57" i="79"/>
  <c r="L57" i="79"/>
  <c r="J57" i="79"/>
  <c r="I57" i="79"/>
  <c r="P56" i="79"/>
  <c r="O56" i="79"/>
  <c r="K56" i="79" s="1"/>
  <c r="N56" i="79"/>
  <c r="M56" i="79"/>
  <c r="L56" i="79"/>
  <c r="J56" i="79"/>
  <c r="I56" i="79"/>
  <c r="P55" i="79"/>
  <c r="O55" i="79"/>
  <c r="M55" i="79"/>
  <c r="L55" i="79"/>
  <c r="J55" i="79"/>
  <c r="I55" i="79"/>
  <c r="P54" i="79"/>
  <c r="O54" i="79"/>
  <c r="L54" i="79" s="1"/>
  <c r="N54" i="79"/>
  <c r="P53" i="79"/>
  <c r="O53" i="79"/>
  <c r="I53" i="79" s="1"/>
  <c r="N53" i="79"/>
  <c r="M53" i="79"/>
  <c r="J53" i="79"/>
  <c r="P52" i="79"/>
  <c r="O52" i="79"/>
  <c r="M52" i="79" s="1"/>
  <c r="N52" i="79"/>
  <c r="L52" i="79"/>
  <c r="I52" i="79"/>
  <c r="P51" i="79"/>
  <c r="O51" i="79"/>
  <c r="N51" i="79"/>
  <c r="M51" i="79"/>
  <c r="L51" i="79"/>
  <c r="J51" i="79"/>
  <c r="P50" i="79"/>
  <c r="O50" i="79"/>
  <c r="K50" i="79" s="1"/>
  <c r="N50" i="79"/>
  <c r="I50" i="79"/>
  <c r="P49" i="79"/>
  <c r="O49" i="79"/>
  <c r="P48" i="79"/>
  <c r="O48" i="79"/>
  <c r="K48" i="79" s="1"/>
  <c r="N48" i="79"/>
  <c r="M48" i="79"/>
  <c r="L48" i="79"/>
  <c r="J48" i="79"/>
  <c r="I48" i="79"/>
  <c r="P47" i="79"/>
  <c r="O47" i="79"/>
  <c r="M47" i="79" s="1"/>
  <c r="L47" i="79"/>
  <c r="P46" i="79"/>
  <c r="O46" i="79"/>
  <c r="J46" i="79" s="1"/>
  <c r="N46" i="79"/>
  <c r="L46" i="79"/>
  <c r="I46" i="79"/>
  <c r="P45" i="79"/>
  <c r="O45" i="79"/>
  <c r="N45" i="79" s="1"/>
  <c r="I45" i="79"/>
  <c r="P44" i="79"/>
  <c r="O44" i="79"/>
  <c r="P43" i="79"/>
  <c r="O43" i="79"/>
  <c r="N43" i="79" s="1"/>
  <c r="M43" i="79"/>
  <c r="P42" i="79"/>
  <c r="O42" i="79"/>
  <c r="K42" i="79" s="1"/>
  <c r="N42" i="79"/>
  <c r="M42" i="79"/>
  <c r="J42" i="79"/>
  <c r="I42" i="79"/>
  <c r="P41" i="79"/>
  <c r="O41" i="79"/>
  <c r="K41" i="79" s="1"/>
  <c r="N41" i="79"/>
  <c r="M41" i="79"/>
  <c r="L41" i="79"/>
  <c r="J41" i="79"/>
  <c r="I41" i="79"/>
  <c r="P40" i="79"/>
  <c r="O40" i="79"/>
  <c r="K40" i="79" s="1"/>
  <c r="N40" i="79"/>
  <c r="M40" i="79"/>
  <c r="L40" i="79"/>
  <c r="J40" i="79"/>
  <c r="I40" i="79"/>
  <c r="P39" i="79"/>
  <c r="O39" i="79"/>
  <c r="L39" i="79" s="1"/>
  <c r="M39" i="79"/>
  <c r="I39" i="79"/>
  <c r="P38" i="79"/>
  <c r="O38" i="79"/>
  <c r="I38" i="79" s="1"/>
  <c r="N38" i="79"/>
  <c r="L38" i="79"/>
  <c r="J38" i="79"/>
  <c r="P37" i="79"/>
  <c r="O37" i="79"/>
  <c r="M37" i="79" s="1"/>
  <c r="N37" i="79"/>
  <c r="J37" i="79"/>
  <c r="P36" i="79"/>
  <c r="O36" i="79"/>
  <c r="N36" i="79"/>
  <c r="M36" i="79"/>
  <c r="L36" i="79"/>
  <c r="I36" i="79"/>
  <c r="P35" i="79"/>
  <c r="O35" i="79"/>
  <c r="M35" i="79" s="1"/>
  <c r="N35" i="79"/>
  <c r="J35" i="79"/>
  <c r="P34" i="79"/>
  <c r="O34" i="79"/>
  <c r="K34" i="79" s="1"/>
  <c r="N34" i="79"/>
  <c r="M34" i="79"/>
  <c r="L34" i="79"/>
  <c r="I34" i="79"/>
  <c r="P33" i="79"/>
  <c r="O33" i="79"/>
  <c r="K33" i="79" s="1"/>
  <c r="M33" i="79"/>
  <c r="P32" i="79"/>
  <c r="O32" i="79"/>
  <c r="K32" i="79" s="1"/>
  <c r="N32" i="79"/>
  <c r="M32" i="79"/>
  <c r="L32" i="79"/>
  <c r="J32" i="79"/>
  <c r="I32" i="79"/>
  <c r="P31" i="79"/>
  <c r="O31" i="79"/>
  <c r="K31" i="79" s="1"/>
  <c r="N31" i="79"/>
  <c r="M31" i="79"/>
  <c r="J31" i="79"/>
  <c r="I31" i="79"/>
  <c r="P30" i="79"/>
  <c r="O30" i="79"/>
  <c r="K30" i="79" s="1"/>
  <c r="N30" i="79"/>
  <c r="M30" i="79"/>
  <c r="L30" i="79"/>
  <c r="J30" i="79"/>
  <c r="I30" i="79"/>
  <c r="P29" i="79"/>
  <c r="O29" i="79"/>
  <c r="K29" i="79" s="1"/>
  <c r="J29" i="79"/>
  <c r="P28" i="79"/>
  <c r="O28" i="79"/>
  <c r="K28" i="79" s="1"/>
  <c r="N28" i="79"/>
  <c r="J28" i="79"/>
  <c r="I28" i="79"/>
  <c r="P27" i="79"/>
  <c r="O27" i="79"/>
  <c r="P26" i="79"/>
  <c r="O26" i="79"/>
  <c r="K26" i="79" s="1"/>
  <c r="N26" i="79"/>
  <c r="M26" i="79"/>
  <c r="L26" i="79"/>
  <c r="I26" i="79"/>
  <c r="P25" i="79"/>
  <c r="O25" i="79"/>
  <c r="K25" i="79" s="1"/>
  <c r="M25" i="79"/>
  <c r="P24" i="79"/>
  <c r="O24" i="79"/>
  <c r="K24" i="79" s="1"/>
  <c r="N24" i="79"/>
  <c r="L24" i="79"/>
  <c r="J24" i="79"/>
  <c r="I24" i="79"/>
  <c r="P23" i="79"/>
  <c r="O23" i="79"/>
  <c r="K23" i="79" s="1"/>
  <c r="N23" i="79"/>
  <c r="M23" i="79"/>
  <c r="J23" i="79"/>
  <c r="I23" i="79"/>
  <c r="P22" i="79"/>
  <c r="O22" i="79"/>
  <c r="K22" i="79" s="1"/>
  <c r="N22" i="79"/>
  <c r="M22" i="79"/>
  <c r="L22" i="79"/>
  <c r="J22" i="79"/>
  <c r="I22" i="79"/>
  <c r="P21" i="79"/>
  <c r="O21" i="79"/>
  <c r="K21" i="79" s="1"/>
  <c r="J21" i="79"/>
  <c r="P20" i="79"/>
  <c r="O20" i="79"/>
  <c r="K20" i="79" s="1"/>
  <c r="N20" i="79"/>
  <c r="J20" i="79"/>
  <c r="I20" i="79"/>
  <c r="P19" i="79"/>
  <c r="O19" i="79"/>
  <c r="P18" i="79"/>
  <c r="O18" i="79"/>
  <c r="K18" i="79" s="1"/>
  <c r="N18" i="79"/>
  <c r="M18" i="79"/>
  <c r="L18" i="79"/>
  <c r="I18" i="79"/>
  <c r="P17" i="79"/>
  <c r="O17" i="79"/>
  <c r="K17" i="79" s="1"/>
  <c r="M17" i="79"/>
  <c r="P16" i="79"/>
  <c r="O16" i="79"/>
  <c r="K16" i="79" s="1"/>
  <c r="N16" i="79"/>
  <c r="L16" i="79"/>
  <c r="J16" i="79"/>
  <c r="I16" i="79"/>
  <c r="P15" i="79"/>
  <c r="O15" i="79"/>
  <c r="K15" i="79" s="1"/>
  <c r="N15" i="79"/>
  <c r="M15" i="79"/>
  <c r="J15" i="79"/>
  <c r="I15" i="79"/>
  <c r="P14" i="79"/>
  <c r="O14" i="79"/>
  <c r="K14" i="79" s="1"/>
  <c r="N14" i="79"/>
  <c r="M14" i="79"/>
  <c r="L14" i="79"/>
  <c r="J14" i="79"/>
  <c r="I14" i="79"/>
  <c r="P13" i="79"/>
  <c r="O13" i="79"/>
  <c r="K13" i="79" s="1"/>
  <c r="J13" i="79"/>
  <c r="P12" i="79"/>
  <c r="O12" i="79"/>
  <c r="L12" i="79" s="1"/>
  <c r="P11" i="79"/>
  <c r="O11" i="79"/>
  <c r="L11" i="79" s="1"/>
  <c r="K11" i="79"/>
  <c r="P259" i="80"/>
  <c r="O259" i="80"/>
  <c r="N259" i="80" s="1"/>
  <c r="P258" i="80"/>
  <c r="O258" i="80"/>
  <c r="N258" i="80" s="1"/>
  <c r="I258" i="80"/>
  <c r="P257" i="80"/>
  <c r="O257" i="80"/>
  <c r="N257" i="80" s="1"/>
  <c r="I257" i="80"/>
  <c r="P256" i="80"/>
  <c r="O256" i="80"/>
  <c r="N256" i="80" s="1"/>
  <c r="P255" i="80"/>
  <c r="O255" i="80"/>
  <c r="N255" i="80" s="1"/>
  <c r="P254" i="80"/>
  <c r="O254" i="80"/>
  <c r="N254" i="80" s="1"/>
  <c r="P253" i="80"/>
  <c r="O253" i="80"/>
  <c r="P252" i="80"/>
  <c r="O252" i="80"/>
  <c r="N252" i="80" s="1"/>
  <c r="P251" i="80"/>
  <c r="O251" i="80"/>
  <c r="N251" i="80" s="1"/>
  <c r="P250" i="80"/>
  <c r="O250" i="80"/>
  <c r="I250" i="80"/>
  <c r="P249" i="80"/>
  <c r="O249" i="80"/>
  <c r="P248" i="80"/>
  <c r="O248" i="80"/>
  <c r="I248" i="80" s="1"/>
  <c r="P247" i="80"/>
  <c r="O247" i="80"/>
  <c r="I247" i="80" s="1"/>
  <c r="P246" i="80"/>
  <c r="O246" i="80"/>
  <c r="I246" i="80"/>
  <c r="P245" i="80"/>
  <c r="O245" i="80"/>
  <c r="I245" i="80" s="1"/>
  <c r="P244" i="80"/>
  <c r="O244" i="80"/>
  <c r="I244" i="80" s="1"/>
  <c r="P243" i="80"/>
  <c r="O243" i="80"/>
  <c r="I243" i="80"/>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c r="P214" i="80"/>
  <c r="O214" i="80"/>
  <c r="I214" i="80" s="1"/>
  <c r="P213" i="80"/>
  <c r="O213" i="80"/>
  <c r="I213" i="80" s="1"/>
  <c r="P212" i="80"/>
  <c r="O212" i="80"/>
  <c r="I212" i="80"/>
  <c r="P211" i="80"/>
  <c r="O211" i="80"/>
  <c r="I211" i="80" s="1"/>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c r="P199" i="80"/>
  <c r="O199" i="80"/>
  <c r="I199" i="80" s="1"/>
  <c r="P198" i="80"/>
  <c r="O198" i="80"/>
  <c r="I198" i="80" s="1"/>
  <c r="P197" i="80"/>
  <c r="O197" i="80"/>
  <c r="I197" i="80" s="1"/>
  <c r="P196" i="80"/>
  <c r="O196" i="80"/>
  <c r="P195" i="80"/>
  <c r="O195" i="80"/>
  <c r="I195" i="80" s="1"/>
  <c r="P194" i="80"/>
  <c r="O194" i="80"/>
  <c r="L194" i="80"/>
  <c r="P193" i="80"/>
  <c r="O193" i="80"/>
  <c r="I193" i="80" s="1"/>
  <c r="L193" i="80"/>
  <c r="P192" i="80"/>
  <c r="O192" i="80"/>
  <c r="L192" i="80" s="1"/>
  <c r="P191" i="80"/>
  <c r="O191" i="80"/>
  <c r="I191" i="80" s="1"/>
  <c r="L191" i="80"/>
  <c r="P190" i="80"/>
  <c r="O190" i="80"/>
  <c r="L190" i="80"/>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N174" i="80"/>
  <c r="J174" i="80"/>
  <c r="P173" i="80"/>
  <c r="O173" i="80"/>
  <c r="N173" i="80"/>
  <c r="J173" i="80"/>
  <c r="P172" i="80"/>
  <c r="O172" i="80"/>
  <c r="N172" i="80"/>
  <c r="J172" i="80"/>
  <c r="P171" i="80"/>
  <c r="O171" i="80"/>
  <c r="N171" i="80"/>
  <c r="J171" i="80"/>
  <c r="P170" i="80"/>
  <c r="O170" i="80"/>
  <c r="N170" i="80"/>
  <c r="J170" i="80"/>
  <c r="P169" i="80"/>
  <c r="O169" i="80"/>
  <c r="N169" i="80"/>
  <c r="J169" i="80"/>
  <c r="P168" i="80"/>
  <c r="O168" i="80"/>
  <c r="N168" i="80"/>
  <c r="J168" i="80"/>
  <c r="P167" i="80"/>
  <c r="O167" i="80"/>
  <c r="N167" i="80"/>
  <c r="J167" i="80"/>
  <c r="P166" i="80"/>
  <c r="O166" i="80"/>
  <c r="N166" i="80"/>
  <c r="J166" i="80"/>
  <c r="P165" i="80"/>
  <c r="O165" i="80"/>
  <c r="N165" i="80"/>
  <c r="J165" i="80"/>
  <c r="P164" i="80"/>
  <c r="O164" i="80"/>
  <c r="N164" i="80"/>
  <c r="J164" i="80"/>
  <c r="P163" i="80"/>
  <c r="O163" i="80"/>
  <c r="N163" i="80"/>
  <c r="J163" i="80"/>
  <c r="P162" i="80"/>
  <c r="O162" i="80"/>
  <c r="N162" i="80"/>
  <c r="J162" i="80"/>
  <c r="P161" i="80"/>
  <c r="O161" i="80"/>
  <c r="N161" i="80"/>
  <c r="J161" i="80"/>
  <c r="P160" i="80"/>
  <c r="O160" i="80"/>
  <c r="N160" i="80"/>
  <c r="J160" i="80"/>
  <c r="P159" i="80"/>
  <c r="O159" i="80"/>
  <c r="N159" i="80"/>
  <c r="J159" i="80"/>
  <c r="P158" i="80"/>
  <c r="O158" i="80"/>
  <c r="N158" i="80"/>
  <c r="J158" i="80"/>
  <c r="P157" i="80"/>
  <c r="O157" i="80"/>
  <c r="N157" i="80"/>
  <c r="J157" i="80"/>
  <c r="P156" i="80"/>
  <c r="O156" i="80"/>
  <c r="N156" i="80"/>
  <c r="J156" i="80"/>
  <c r="P155" i="80"/>
  <c r="O155" i="80"/>
  <c r="N155" i="80"/>
  <c r="J155" i="80"/>
  <c r="P154" i="80"/>
  <c r="O154" i="80"/>
  <c r="N154" i="80"/>
  <c r="J154" i="80"/>
  <c r="P153" i="80"/>
  <c r="O153" i="80"/>
  <c r="N153" i="80"/>
  <c r="J153" i="80"/>
  <c r="P152" i="80"/>
  <c r="O152" i="80"/>
  <c r="N152" i="80"/>
  <c r="J152" i="80"/>
  <c r="P151" i="80"/>
  <c r="O151" i="80"/>
  <c r="N151" i="80"/>
  <c r="J151" i="80"/>
  <c r="P150" i="80"/>
  <c r="O150" i="80"/>
  <c r="N150" i="80"/>
  <c r="J150" i="80"/>
  <c r="P149" i="80"/>
  <c r="O149" i="80"/>
  <c r="N149" i="80"/>
  <c r="J149" i="80"/>
  <c r="P148" i="80"/>
  <c r="O148" i="80"/>
  <c r="N148" i="80"/>
  <c r="J148" i="80"/>
  <c r="P147" i="80"/>
  <c r="O147" i="80"/>
  <c r="N147" i="80"/>
  <c r="J147" i="80"/>
  <c r="P146" i="80"/>
  <c r="O146" i="80"/>
  <c r="N146" i="80"/>
  <c r="K146" i="80"/>
  <c r="J146" i="80"/>
  <c r="P145" i="80"/>
  <c r="O145" i="80"/>
  <c r="N145" i="80" s="1"/>
  <c r="P144" i="80"/>
  <c r="O144" i="80"/>
  <c r="N144" i="80" s="1"/>
  <c r="K144" i="80"/>
  <c r="P143" i="80"/>
  <c r="O143" i="80"/>
  <c r="N143" i="80" s="1"/>
  <c r="P142" i="80"/>
  <c r="O142" i="80"/>
  <c r="N142" i="80" s="1"/>
  <c r="L142" i="80"/>
  <c r="P141" i="80"/>
  <c r="O141" i="80"/>
  <c r="N141" i="80" s="1"/>
  <c r="P140" i="80"/>
  <c r="O140" i="80"/>
  <c r="N140" i="80" s="1"/>
  <c r="L140" i="80"/>
  <c r="K140" i="80"/>
  <c r="P139" i="80"/>
  <c r="O139" i="80"/>
  <c r="N139" i="80" s="1"/>
  <c r="J139" i="80"/>
  <c r="P138" i="80"/>
  <c r="O138" i="80"/>
  <c r="N138" i="80" s="1"/>
  <c r="K138" i="80"/>
  <c r="P137" i="80"/>
  <c r="O137" i="80"/>
  <c r="N137" i="80" s="1"/>
  <c r="P136" i="80"/>
  <c r="O136" i="80"/>
  <c r="P135" i="80"/>
  <c r="O135" i="80"/>
  <c r="N135" i="80" s="1"/>
  <c r="P134" i="80"/>
  <c r="O134" i="80"/>
  <c r="J134" i="80" s="1"/>
  <c r="N134" i="80"/>
  <c r="L134" i="80"/>
  <c r="K134" i="80"/>
  <c r="P133" i="80"/>
  <c r="O133" i="80"/>
  <c r="N133" i="80" s="1"/>
  <c r="P132" i="80"/>
  <c r="O132" i="80"/>
  <c r="N132" i="80" s="1"/>
  <c r="L132" i="80"/>
  <c r="P131" i="80"/>
  <c r="O131" i="80"/>
  <c r="N131" i="80" s="1"/>
  <c r="P130" i="80"/>
  <c r="O130" i="80"/>
  <c r="J130" i="80" s="1"/>
  <c r="N130" i="80"/>
  <c r="K130" i="80"/>
  <c r="P129" i="80"/>
  <c r="O129" i="80"/>
  <c r="N129" i="80" s="1"/>
  <c r="P128" i="80"/>
  <c r="O128" i="80"/>
  <c r="N128" i="80" s="1"/>
  <c r="L128" i="80"/>
  <c r="P127" i="80"/>
  <c r="O127" i="80"/>
  <c r="N127" i="80" s="1"/>
  <c r="P126" i="80"/>
  <c r="O126" i="80"/>
  <c r="J126" i="80" s="1"/>
  <c r="N126" i="80"/>
  <c r="L126" i="80"/>
  <c r="K126" i="80"/>
  <c r="P125" i="80"/>
  <c r="O125" i="80"/>
  <c r="N125" i="80" s="1"/>
  <c r="P124" i="80"/>
  <c r="O124" i="80"/>
  <c r="L124" i="80" s="1"/>
  <c r="P123" i="80"/>
  <c r="O123" i="80"/>
  <c r="N123" i="80" s="1"/>
  <c r="P122" i="80"/>
  <c r="O122" i="80"/>
  <c r="L122" i="80" s="1"/>
  <c r="N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P88" i="80"/>
  <c r="O88" i="80"/>
  <c r="N88" i="80" s="1"/>
  <c r="P87" i="80"/>
  <c r="O87" i="80"/>
  <c r="N87" i="80" s="1"/>
  <c r="P86" i="80"/>
  <c r="O86" i="80"/>
  <c r="N86" i="80" s="1"/>
  <c r="P85" i="80"/>
  <c r="O85" i="80"/>
  <c r="N85" i="80" s="1"/>
  <c r="K85" i="80"/>
  <c r="P84" i="80"/>
  <c r="O84" i="80"/>
  <c r="N84" i="80" s="1"/>
  <c r="P83" i="80"/>
  <c r="O83" i="80"/>
  <c r="N83" i="80" s="1"/>
  <c r="P82" i="80"/>
  <c r="O82" i="80"/>
  <c r="N82" i="80" s="1"/>
  <c r="P81" i="80"/>
  <c r="O81" i="80"/>
  <c r="N81" i="80" s="1"/>
  <c r="P80" i="80"/>
  <c r="O80" i="80"/>
  <c r="J80" i="80" s="1"/>
  <c r="P79" i="80"/>
  <c r="O79" i="80"/>
  <c r="P78" i="80"/>
  <c r="O78" i="80"/>
  <c r="P77" i="80"/>
  <c r="O77" i="80"/>
  <c r="P76" i="80"/>
  <c r="O76" i="80"/>
  <c r="N76" i="80" s="1"/>
  <c r="P75" i="80"/>
  <c r="O75" i="80"/>
  <c r="N75" i="80" s="1"/>
  <c r="P74" i="80"/>
  <c r="O74" i="80"/>
  <c r="N74" i="80" s="1"/>
  <c r="J74" i="80"/>
  <c r="P73" i="80"/>
  <c r="O73" i="80"/>
  <c r="N73" i="80" s="1"/>
  <c r="P72" i="80"/>
  <c r="O72" i="80"/>
  <c r="N72" i="80" s="1"/>
  <c r="P71" i="80"/>
  <c r="O71" i="80"/>
  <c r="J71" i="80" s="1"/>
  <c r="P70" i="80"/>
  <c r="O70" i="80"/>
  <c r="P69" i="80"/>
  <c r="O69" i="80"/>
  <c r="P68" i="80"/>
  <c r="O68" i="80"/>
  <c r="N68" i="80" s="1"/>
  <c r="J68" i="80"/>
  <c r="P67" i="80"/>
  <c r="O67" i="80"/>
  <c r="N67" i="80" s="1"/>
  <c r="P66" i="80"/>
  <c r="O66" i="80"/>
  <c r="P65" i="80"/>
  <c r="O65" i="80"/>
  <c r="J65" i="80" s="1"/>
  <c r="L65" i="80"/>
  <c r="P64" i="80"/>
  <c r="O64" i="80"/>
  <c r="N64" i="80" s="1"/>
  <c r="J64" i="80"/>
  <c r="P63" i="80"/>
  <c r="O63" i="80"/>
  <c r="N63" i="80" s="1"/>
  <c r="P62" i="80"/>
  <c r="O62" i="80"/>
  <c r="P61" i="80"/>
  <c r="O61" i="80"/>
  <c r="P60" i="80"/>
  <c r="O60" i="80"/>
  <c r="N60" i="80" s="1"/>
  <c r="P59" i="80"/>
  <c r="O59" i="80"/>
  <c r="N59" i="80" s="1"/>
  <c r="P58" i="80"/>
  <c r="O58" i="80"/>
  <c r="P57" i="80"/>
  <c r="O57" i="80"/>
  <c r="N57" i="80" s="1"/>
  <c r="J57" i="80"/>
  <c r="P56" i="80"/>
  <c r="O56" i="80"/>
  <c r="K56" i="80" s="1"/>
  <c r="P55" i="80"/>
  <c r="O55" i="80"/>
  <c r="N55" i="80" s="1"/>
  <c r="P54" i="80"/>
  <c r="O54" i="80"/>
  <c r="P53" i="80"/>
  <c r="O53" i="80"/>
  <c r="N53" i="80" s="1"/>
  <c r="P52" i="80"/>
  <c r="O52" i="80"/>
  <c r="N52" i="80" s="1"/>
  <c r="K52" i="80"/>
  <c r="P51" i="80"/>
  <c r="O51" i="80"/>
  <c r="N51" i="80" s="1"/>
  <c r="P50" i="80"/>
  <c r="O50" i="80"/>
  <c r="P49" i="80"/>
  <c r="O49" i="80"/>
  <c r="N49" i="80" s="1"/>
  <c r="K49" i="80"/>
  <c r="J49" i="80"/>
  <c r="P48" i="80"/>
  <c r="O48" i="80"/>
  <c r="N48" i="80" s="1"/>
  <c r="P47" i="80"/>
  <c r="O47" i="80"/>
  <c r="N47" i="80" s="1"/>
  <c r="P46" i="80"/>
  <c r="O46" i="80"/>
  <c r="P45" i="80"/>
  <c r="O45" i="80"/>
  <c r="N45" i="80" s="1"/>
  <c r="L45" i="80"/>
  <c r="J45" i="80"/>
  <c r="P44" i="80"/>
  <c r="O44" i="80"/>
  <c r="N44" i="80" s="1"/>
  <c r="P43" i="80"/>
  <c r="O43" i="80"/>
  <c r="N43" i="80" s="1"/>
  <c r="P42" i="80"/>
  <c r="O42" i="80"/>
  <c r="P41" i="80"/>
  <c r="O41" i="80"/>
  <c r="K41" i="80" s="1"/>
  <c r="P40" i="80"/>
  <c r="O40" i="80"/>
  <c r="M40" i="80" s="1"/>
  <c r="L40" i="80"/>
  <c r="K40" i="80"/>
  <c r="J40" i="80"/>
  <c r="P39" i="80"/>
  <c r="O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P257" i="81"/>
  <c r="O257" i="81"/>
  <c r="K257" i="81" s="1"/>
  <c r="P256" i="81"/>
  <c r="O256" i="81"/>
  <c r="L256" i="81" s="1"/>
  <c r="P255" i="81"/>
  <c r="O255" i="81"/>
  <c r="K255" i="81" s="1"/>
  <c r="L255" i="81"/>
  <c r="I255" i="8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L247" i="81"/>
  <c r="P246" i="81"/>
  <c r="O246" i="81"/>
  <c r="L246" i="81" s="1"/>
  <c r="P245" i="81"/>
  <c r="O245" i="81"/>
  <c r="P244" i="81"/>
  <c r="O244" i="81"/>
  <c r="L244" i="81" s="1"/>
  <c r="P243" i="81"/>
  <c r="O243" i="81"/>
  <c r="L243" i="81" s="1"/>
  <c r="I243" i="81"/>
  <c r="P242" i="81"/>
  <c r="O242" i="81"/>
  <c r="P241" i="81"/>
  <c r="O241" i="81"/>
  <c r="L241" i="81" s="1"/>
  <c r="K241" i="81"/>
  <c r="P240" i="81"/>
  <c r="O240" i="81"/>
  <c r="P239" i="81"/>
  <c r="O239" i="81"/>
  <c r="L239" i="81" s="1"/>
  <c r="I239" i="81"/>
  <c r="P238" i="81"/>
  <c r="O238" i="81"/>
  <c r="L238" i="81" s="1"/>
  <c r="I238" i="81"/>
  <c r="P237" i="81"/>
  <c r="O237" i="81"/>
  <c r="L237" i="81" s="1"/>
  <c r="P236" i="81"/>
  <c r="O236" i="81"/>
  <c r="I236" i="81" s="1"/>
  <c r="P235" i="81"/>
  <c r="O235" i="81"/>
  <c r="L235" i="81" s="1"/>
  <c r="P234" i="81"/>
  <c r="O234" i="81"/>
  <c r="K234" i="81" s="1"/>
  <c r="L234" i="81"/>
  <c r="P233" i="81"/>
  <c r="O233" i="81"/>
  <c r="L233" i="81" s="1"/>
  <c r="P232" i="81"/>
  <c r="O232" i="81"/>
  <c r="P231" i="81"/>
  <c r="O231" i="81"/>
  <c r="K231" i="81" s="1"/>
  <c r="P230" i="81"/>
  <c r="O230" i="81"/>
  <c r="K230" i="81" s="1"/>
  <c r="L230" i="81"/>
  <c r="P229" i="81"/>
  <c r="O229" i="81"/>
  <c r="L229" i="81" s="1"/>
  <c r="P228" i="81"/>
  <c r="O228" i="81"/>
  <c r="I228" i="81" s="1"/>
  <c r="P227" i="81"/>
  <c r="O227" i="81"/>
  <c r="P226" i="81"/>
  <c r="O226" i="81"/>
  <c r="L226" i="81" s="1"/>
  <c r="P225" i="81"/>
  <c r="O225" i="81"/>
  <c r="P224" i="81"/>
  <c r="O224" i="81"/>
  <c r="P223" i="81"/>
  <c r="O223" i="81"/>
  <c r="K223" i="81" s="1"/>
  <c r="L223" i="81"/>
  <c r="I223" i="8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s="1"/>
  <c r="P211" i="81"/>
  <c r="O211" i="81"/>
  <c r="L211" i="81" s="1"/>
  <c r="K211" i="81"/>
  <c r="I211" i="81"/>
  <c r="P210" i="81"/>
  <c r="O210" i="81"/>
  <c r="L210" i="81"/>
  <c r="K210" i="81"/>
  <c r="P209" i="81"/>
  <c r="O209" i="81"/>
  <c r="L209" i="81"/>
  <c r="K209" i="81"/>
  <c r="I209" i="81"/>
  <c r="P208" i="81"/>
  <c r="O208" i="81"/>
  <c r="P207" i="81"/>
  <c r="O207" i="81"/>
  <c r="I207" i="81" s="1"/>
  <c r="P206" i="81"/>
  <c r="O206" i="81"/>
  <c r="I206" i="81" s="1"/>
  <c r="K206" i="81"/>
  <c r="P205" i="81"/>
  <c r="O205" i="81"/>
  <c r="L205" i="81" s="1"/>
  <c r="P204" i="81"/>
  <c r="O204" i="81"/>
  <c r="P203" i="81"/>
  <c r="O203" i="81"/>
  <c r="P202" i="81"/>
  <c r="O202" i="81"/>
  <c r="L202" i="81" s="1"/>
  <c r="P201" i="81"/>
  <c r="O201" i="81"/>
  <c r="P200" i="81"/>
  <c r="O200" i="81"/>
  <c r="P199" i="81"/>
  <c r="O199" i="81"/>
  <c r="K199" i="81" s="1"/>
  <c r="L199" i="81"/>
  <c r="P198" i="81"/>
  <c r="O198" i="81"/>
  <c r="P197" i="81"/>
  <c r="O197" i="81"/>
  <c r="L197" i="81" s="1"/>
  <c r="P196" i="81"/>
  <c r="O196" i="81"/>
  <c r="I196" i="81" s="1"/>
  <c r="P195" i="81"/>
  <c r="O195" i="81"/>
  <c r="L195" i="81" s="1"/>
  <c r="K195" i="81"/>
  <c r="P194" i="81"/>
  <c r="O194" i="81"/>
  <c r="L194" i="81" s="1"/>
  <c r="P193" i="81"/>
  <c r="O193" i="81"/>
  <c r="K193" i="81" s="1"/>
  <c r="P192" i="81"/>
  <c r="O192" i="81"/>
  <c r="P191" i="81"/>
  <c r="O191" i="81"/>
  <c r="L191" i="81"/>
  <c r="K191" i="81"/>
  <c r="I191" i="81"/>
  <c r="P190" i="81"/>
  <c r="O190" i="81"/>
  <c r="P189" i="81"/>
  <c r="O189" i="81"/>
  <c r="L189" i="81" s="1"/>
  <c r="P188" i="81"/>
  <c r="O188" i="81"/>
  <c r="I188" i="81" s="1"/>
  <c r="P187" i="81"/>
  <c r="O187" i="81"/>
  <c r="L187" i="81" s="1"/>
  <c r="P186" i="81"/>
  <c r="O186" i="81"/>
  <c r="L186" i="81" s="1"/>
  <c r="K186" i="81"/>
  <c r="P185" i="81"/>
  <c r="O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L176" i="81" s="1"/>
  <c r="P175" i="81"/>
  <c r="O175" i="81"/>
  <c r="M175" i="81" s="1"/>
  <c r="P174" i="81"/>
  <c r="O174" i="81"/>
  <c r="N174" i="81" s="1"/>
  <c r="P173" i="81"/>
  <c r="O173" i="81"/>
  <c r="N173" i="81" s="1"/>
  <c r="I173" i="81"/>
  <c r="P172" i="81"/>
  <c r="O172" i="81"/>
  <c r="P171" i="81"/>
  <c r="O171" i="81"/>
  <c r="P170" i="81"/>
  <c r="O170" i="81"/>
  <c r="I170" i="81"/>
  <c r="P169" i="81"/>
  <c r="O169" i="81"/>
  <c r="N169" i="81" s="1"/>
  <c r="P168" i="81"/>
  <c r="O168" i="81"/>
  <c r="N168" i="81" s="1"/>
  <c r="J168" i="81"/>
  <c r="P167" i="81"/>
  <c r="O167" i="81"/>
  <c r="J167" i="81" s="1"/>
  <c r="N167" i="81"/>
  <c r="P166" i="81"/>
  <c r="O166" i="81"/>
  <c r="N166" i="81" s="1"/>
  <c r="J166" i="81"/>
  <c r="P165" i="81"/>
  <c r="O165" i="81"/>
  <c r="P164" i="81"/>
  <c r="O164" i="81"/>
  <c r="P163" i="81"/>
  <c r="O163" i="81"/>
  <c r="P162" i="81"/>
  <c r="O162" i="81"/>
  <c r="P161" i="81"/>
  <c r="O161" i="81"/>
  <c r="N161" i="81" s="1"/>
  <c r="P160" i="81"/>
  <c r="O160" i="81"/>
  <c r="I160" i="81" s="1"/>
  <c r="N160" i="81"/>
  <c r="P159" i="81"/>
  <c r="O159" i="81"/>
  <c r="J159" i="81" s="1"/>
  <c r="N159" i="81"/>
  <c r="P158" i="81"/>
  <c r="O158" i="81"/>
  <c r="N158" i="81" s="1"/>
  <c r="J158" i="81"/>
  <c r="P157" i="81"/>
  <c r="O157" i="81"/>
  <c r="P156" i="81"/>
  <c r="O156" i="81"/>
  <c r="P155" i="81"/>
  <c r="O155" i="81"/>
  <c r="N155" i="81" s="1"/>
  <c r="P154" i="81"/>
  <c r="O154" i="81"/>
  <c r="P153" i="81"/>
  <c r="O153" i="81"/>
  <c r="N153" i="81" s="1"/>
  <c r="P152" i="81"/>
  <c r="O152" i="81"/>
  <c r="J152" i="81" s="1"/>
  <c r="N152" i="81"/>
  <c r="I152" i="81"/>
  <c r="P151" i="81"/>
  <c r="O151" i="81"/>
  <c r="P150" i="81"/>
  <c r="O150" i="81"/>
  <c r="P149" i="81"/>
  <c r="O149" i="81"/>
  <c r="P148" i="81"/>
  <c r="O148" i="81"/>
  <c r="J148" i="81" s="1"/>
  <c r="K148" i="81"/>
  <c r="P147" i="81"/>
  <c r="O147" i="81"/>
  <c r="N147" i="81" s="1"/>
  <c r="K147" i="81"/>
  <c r="I147" i="81"/>
  <c r="P146" i="81"/>
  <c r="O146" i="81"/>
  <c r="P145" i="81"/>
  <c r="O145" i="81"/>
  <c r="N145" i="81" s="1"/>
  <c r="P144" i="81"/>
  <c r="O144" i="81"/>
  <c r="P143" i="81"/>
  <c r="O143" i="81"/>
  <c r="N143" i="81" s="1"/>
  <c r="J143" i="81"/>
  <c r="P142" i="81"/>
  <c r="O142" i="81"/>
  <c r="P141" i="81"/>
  <c r="O141" i="81"/>
  <c r="P140" i="81"/>
  <c r="O140" i="81"/>
  <c r="P139" i="81"/>
  <c r="O139" i="81"/>
  <c r="I139" i="81" s="1"/>
  <c r="P138" i="81"/>
  <c r="O138" i="81"/>
  <c r="P137" i="81"/>
  <c r="O137" i="81"/>
  <c r="N137" i="81" s="1"/>
  <c r="K137" i="81"/>
  <c r="P136" i="81"/>
  <c r="O136" i="81"/>
  <c r="K136" i="81"/>
  <c r="P135" i="81"/>
  <c r="O135" i="81"/>
  <c r="N135" i="81" s="1"/>
  <c r="K135" i="81"/>
  <c r="P134" i="81"/>
  <c r="O134" i="81"/>
  <c r="P133" i="81"/>
  <c r="O133" i="81"/>
  <c r="P132" i="81"/>
  <c r="O132" i="81"/>
  <c r="J132" i="81" s="1"/>
  <c r="K132" i="81"/>
  <c r="I132" i="81"/>
  <c r="P131" i="81"/>
  <c r="O131" i="81"/>
  <c r="L131" i="81" s="1"/>
  <c r="M131" i="81"/>
  <c r="K131" i="81"/>
  <c r="J131" i="81"/>
  <c r="P130" i="81"/>
  <c r="O130" i="81"/>
  <c r="I130" i="81"/>
  <c r="P129" i="81"/>
  <c r="O129" i="81"/>
  <c r="P128" i="81"/>
  <c r="O128" i="81"/>
  <c r="L128" i="81" s="1"/>
  <c r="P127" i="81"/>
  <c r="O127" i="81"/>
  <c r="M127" i="81" s="1"/>
  <c r="P126" i="81"/>
  <c r="O126" i="81"/>
  <c r="P125" i="81"/>
  <c r="O125" i="81"/>
  <c r="P124" i="81"/>
  <c r="O124" i="81"/>
  <c r="J124" i="81" s="1"/>
  <c r="K124" i="81"/>
  <c r="P123" i="81"/>
  <c r="O123" i="81"/>
  <c r="K123" i="81"/>
  <c r="P122" i="81"/>
  <c r="O122" i="81"/>
  <c r="M122" i="81"/>
  <c r="P121" i="81"/>
  <c r="O121" i="81"/>
  <c r="P120" i="81"/>
  <c r="O120" i="81"/>
  <c r="N120" i="81" s="1"/>
  <c r="P119" i="81"/>
  <c r="O119" i="81"/>
  <c r="P118" i="81"/>
  <c r="O118" i="81"/>
  <c r="P117" i="81"/>
  <c r="O117" i="81"/>
  <c r="N117" i="81" s="1"/>
  <c r="M117" i="81"/>
  <c r="P116" i="81"/>
  <c r="O116" i="81"/>
  <c r="N116" i="81" s="1"/>
  <c r="P115" i="81"/>
  <c r="O115" i="81"/>
  <c r="K115" i="81" s="1"/>
  <c r="P114" i="81"/>
  <c r="O114" i="81"/>
  <c r="K114" i="81"/>
  <c r="P113" i="81"/>
  <c r="O113" i="81"/>
  <c r="M113" i="81"/>
  <c r="P112" i="81"/>
  <c r="O112" i="81"/>
  <c r="N112" i="81"/>
  <c r="P111" i="81"/>
  <c r="O111" i="81"/>
  <c r="M111" i="81" s="1"/>
  <c r="P110" i="81"/>
  <c r="O110" i="81"/>
  <c r="M110" i="81" s="1"/>
  <c r="N110" i="81"/>
  <c r="P109" i="81"/>
  <c r="O109" i="81"/>
  <c r="N109" i="81" s="1"/>
  <c r="P108" i="81"/>
  <c r="O108" i="81"/>
  <c r="N108" i="81" s="1"/>
  <c r="P107" i="81"/>
  <c r="O107" i="81"/>
  <c r="P106" i="81"/>
  <c r="O106" i="81"/>
  <c r="P105" i="81"/>
  <c r="O105" i="81"/>
  <c r="N105" i="81" s="1"/>
  <c r="M105" i="81"/>
  <c r="K105" i="81"/>
  <c r="P104" i="81"/>
  <c r="O104" i="81"/>
  <c r="N104" i="81"/>
  <c r="P103" i="81"/>
  <c r="O103" i="81"/>
  <c r="K103" i="81"/>
  <c r="P102" i="81"/>
  <c r="O102" i="81"/>
  <c r="M102" i="81" s="1"/>
  <c r="P101" i="81"/>
  <c r="O101" i="81"/>
  <c r="P100" i="81"/>
  <c r="O100" i="81"/>
  <c r="N100" i="81" s="1"/>
  <c r="P99" i="81"/>
  <c r="O99" i="81"/>
  <c r="K99" i="81" s="1"/>
  <c r="P98" i="81"/>
  <c r="O98" i="81"/>
  <c r="P97" i="81"/>
  <c r="O97" i="81"/>
  <c r="K97" i="81"/>
  <c r="P96" i="81"/>
  <c r="O96" i="81"/>
  <c r="N96" i="81" s="1"/>
  <c r="P95" i="81"/>
  <c r="O95" i="81"/>
  <c r="K95" i="81" s="1"/>
  <c r="P94" i="81"/>
  <c r="O94" i="81"/>
  <c r="N94" i="81" s="1"/>
  <c r="M94" i="81"/>
  <c r="K94" i="81"/>
  <c r="P93" i="81"/>
  <c r="O93" i="81"/>
  <c r="N93" i="81"/>
  <c r="M93" i="81"/>
  <c r="P92" i="81"/>
  <c r="O92" i="81"/>
  <c r="N92" i="81" s="1"/>
  <c r="K92" i="81"/>
  <c r="P91" i="81"/>
  <c r="O91" i="81"/>
  <c r="L91" i="81"/>
  <c r="P90" i="81"/>
  <c r="O90" i="81"/>
  <c r="J90" i="81" s="1"/>
  <c r="P89" i="81"/>
  <c r="O89" i="81"/>
  <c r="J89" i="81" s="1"/>
  <c r="N89" i="81"/>
  <c r="P88" i="81"/>
  <c r="O88" i="81"/>
  <c r="I88" i="81"/>
  <c r="P87" i="81"/>
  <c r="O87" i="81"/>
  <c r="M87" i="81" s="1"/>
  <c r="P86" i="81"/>
  <c r="O86" i="81"/>
  <c r="J86" i="81" s="1"/>
  <c r="N86" i="81"/>
  <c r="P85" i="81"/>
  <c r="O85" i="81"/>
  <c r="J85" i="81" s="1"/>
  <c r="I85" i="81"/>
  <c r="P84" i="81"/>
  <c r="O84" i="81"/>
  <c r="L84" i="81"/>
  <c r="P83" i="81"/>
  <c r="O83" i="81"/>
  <c r="L83" i="81" s="1"/>
  <c r="P82" i="81"/>
  <c r="O82" i="81"/>
  <c r="J82" i="81" s="1"/>
  <c r="P81" i="81"/>
  <c r="O81" i="81"/>
  <c r="J81" i="81" s="1"/>
  <c r="P80" i="81"/>
  <c r="O80" i="81"/>
  <c r="J80" i="81" s="1"/>
  <c r="I80" i="81"/>
  <c r="P79" i="81"/>
  <c r="O79" i="81"/>
  <c r="L79" i="81"/>
  <c r="P78" i="81"/>
  <c r="O78" i="81"/>
  <c r="M78" i="81" s="1"/>
  <c r="P77" i="81"/>
  <c r="O77" i="81"/>
  <c r="J77" i="81" s="1"/>
  <c r="P76" i="81"/>
  <c r="O76" i="81"/>
  <c r="L76" i="81"/>
  <c r="P75" i="81"/>
  <c r="O75" i="81"/>
  <c r="N75" i="81" s="1"/>
  <c r="P74" i="81"/>
  <c r="O74" i="81"/>
  <c r="J74" i="81" s="1"/>
  <c r="P73" i="81"/>
  <c r="O73" i="81"/>
  <c r="P72" i="81"/>
  <c r="O72" i="81"/>
  <c r="P71" i="81"/>
  <c r="O71" i="81"/>
  <c r="L71" i="81" s="1"/>
  <c r="P70" i="81"/>
  <c r="O70" i="81"/>
  <c r="J70" i="81" s="1"/>
  <c r="M70" i="81"/>
  <c r="L70" i="81"/>
  <c r="P69" i="81"/>
  <c r="O69" i="81"/>
  <c r="P68" i="81"/>
  <c r="O68" i="81"/>
  <c r="K68" i="81" s="1"/>
  <c r="N68" i="81"/>
  <c r="P67" i="81"/>
  <c r="O67" i="81"/>
  <c r="P66" i="81"/>
  <c r="O66" i="81"/>
  <c r="P65" i="81"/>
  <c r="O65" i="81"/>
  <c r="P64" i="81"/>
  <c r="O64" i="81"/>
  <c r="K64" i="81" s="1"/>
  <c r="N64" i="81"/>
  <c r="P63" i="81"/>
  <c r="O63" i="81"/>
  <c r="P62" i="81"/>
  <c r="O62" i="81"/>
  <c r="P61" i="81"/>
  <c r="O61" i="81"/>
  <c r="P60" i="81"/>
  <c r="O60" i="81"/>
  <c r="K60" i="81" s="1"/>
  <c r="N60" i="81"/>
  <c r="P59" i="81"/>
  <c r="O59" i="81"/>
  <c r="P58" i="81"/>
  <c r="O58" i="81"/>
  <c r="P57" i="81"/>
  <c r="O57" i="81"/>
  <c r="P56" i="81"/>
  <c r="O56" i="81"/>
  <c r="K56" i="81" s="1"/>
  <c r="N56" i="81"/>
  <c r="P55" i="81"/>
  <c r="O55" i="81"/>
  <c r="P54" i="81"/>
  <c r="O54" i="81"/>
  <c r="K54" i="81" s="1"/>
  <c r="P53" i="81"/>
  <c r="O53" i="81"/>
  <c r="P52" i="81"/>
  <c r="O52" i="81"/>
  <c r="K52" i="81" s="1"/>
  <c r="N52" i="81"/>
  <c r="P51" i="81"/>
  <c r="O51" i="81"/>
  <c r="P50" i="81"/>
  <c r="O50" i="81"/>
  <c r="P49" i="81"/>
  <c r="O49" i="81"/>
  <c r="P48" i="81"/>
  <c r="O48" i="81"/>
  <c r="K48" i="81" s="1"/>
  <c r="N48" i="81"/>
  <c r="P47" i="81"/>
  <c r="O47" i="81"/>
  <c r="P46" i="81"/>
  <c r="O46" i="81"/>
  <c r="P45" i="81"/>
  <c r="O45" i="81"/>
  <c r="P44" i="81"/>
  <c r="O44" i="81"/>
  <c r="K44" i="81" s="1"/>
  <c r="P43" i="81"/>
  <c r="O43" i="81"/>
  <c r="P42" i="81"/>
  <c r="O42" i="81"/>
  <c r="P41" i="81"/>
  <c r="O41" i="81"/>
  <c r="P40" i="81"/>
  <c r="O40" i="81"/>
  <c r="K40" i="81" s="1"/>
  <c r="N40" i="81"/>
  <c r="P39" i="81"/>
  <c r="O39" i="81"/>
  <c r="P38" i="81"/>
  <c r="O38" i="81"/>
  <c r="K38" i="81" s="1"/>
  <c r="P37" i="81"/>
  <c r="O37" i="81"/>
  <c r="P36" i="81"/>
  <c r="O36" i="81"/>
  <c r="P35" i="81"/>
  <c r="O35" i="81"/>
  <c r="P34" i="81"/>
  <c r="O34" i="81"/>
  <c r="P33" i="81"/>
  <c r="O33" i="81"/>
  <c r="P32" i="81"/>
  <c r="O32" i="81"/>
  <c r="K32" i="81" s="1"/>
  <c r="N32" i="81"/>
  <c r="P31" i="81"/>
  <c r="O31" i="81"/>
  <c r="P30" i="81"/>
  <c r="O30" i="81"/>
  <c r="K30" i="81" s="1"/>
  <c r="N30" i="81"/>
  <c r="P29" i="81"/>
  <c r="O29" i="81"/>
  <c r="P28" i="81"/>
  <c r="O28" i="81"/>
  <c r="K28" i="81" s="1"/>
  <c r="P27" i="81"/>
  <c r="O27" i="81"/>
  <c r="P26" i="81"/>
  <c r="O26" i="81"/>
  <c r="P25" i="81"/>
  <c r="O25" i="81"/>
  <c r="P24" i="81"/>
  <c r="O24" i="81"/>
  <c r="K24" i="81" s="1"/>
  <c r="N24" i="81"/>
  <c r="P23" i="81"/>
  <c r="O23" i="81"/>
  <c r="P22" i="81"/>
  <c r="O22" i="81"/>
  <c r="K22" i="81" s="1"/>
  <c r="P21" i="81"/>
  <c r="O21" i="81"/>
  <c r="P20" i="81"/>
  <c r="O20" i="81"/>
  <c r="K20" i="81" s="1"/>
  <c r="N20" i="81"/>
  <c r="P19" i="81"/>
  <c r="O19" i="81"/>
  <c r="P18" i="81"/>
  <c r="O18" i="81"/>
  <c r="P17" i="81"/>
  <c r="O17" i="81"/>
  <c r="P16" i="81"/>
  <c r="O16" i="81"/>
  <c r="K16" i="81" s="1"/>
  <c r="N16" i="81"/>
  <c r="P15" i="81"/>
  <c r="O15" i="81"/>
  <c r="P14" i="81"/>
  <c r="O14" i="81"/>
  <c r="K14" i="81" s="1"/>
  <c r="N14" i="81"/>
  <c r="P13" i="81"/>
  <c r="O13" i="81"/>
  <c r="N13" i="81" s="1"/>
  <c r="J13" i="81"/>
  <c r="P12" i="81"/>
  <c r="O12" i="81"/>
  <c r="N12" i="81" s="1"/>
  <c r="P11" i="81"/>
  <c r="O11" i="81"/>
  <c r="K11" i="81" s="1"/>
  <c r="P259" i="86"/>
  <c r="O259" i="86"/>
  <c r="P258" i="86"/>
  <c r="O258" i="86"/>
  <c r="I258" i="86" s="1"/>
  <c r="P257" i="86"/>
  <c r="O257" i="86"/>
  <c r="P256" i="86"/>
  <c r="O256" i="86"/>
  <c r="I256" i="86" s="1"/>
  <c r="P255" i="86"/>
  <c r="O255" i="86"/>
  <c r="I255" i="86" s="1"/>
  <c r="P254" i="86"/>
  <c r="O254" i="86"/>
  <c r="I254" i="86"/>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M183" i="86"/>
  <c r="P182" i="86"/>
  <c r="O182" i="86"/>
  <c r="P181" i="86"/>
  <c r="O181" i="86"/>
  <c r="I181" i="86" s="1"/>
  <c r="P180" i="86"/>
  <c r="O180" i="86"/>
  <c r="P179" i="86"/>
  <c r="O179" i="86"/>
  <c r="M179" i="86" s="1"/>
  <c r="P178" i="86"/>
  <c r="O178" i="86"/>
  <c r="P177" i="86"/>
  <c r="O177" i="86"/>
  <c r="L177" i="86" s="1"/>
  <c r="I177" i="86"/>
  <c r="P176" i="86"/>
  <c r="O176" i="86"/>
  <c r="P175" i="86"/>
  <c r="O175" i="86"/>
  <c r="L175" i="86" s="1"/>
  <c r="M175" i="86"/>
  <c r="P174" i="86"/>
  <c r="O174" i="86"/>
  <c r="K174" i="86"/>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L159" i="86" s="1"/>
  <c r="P158" i="86"/>
  <c r="O158" i="86"/>
  <c r="L158" i="86" s="1"/>
  <c r="K158" i="86"/>
  <c r="P157" i="86"/>
  <c r="O157" i="86"/>
  <c r="L157" i="86" s="1"/>
  <c r="P156" i="86"/>
  <c r="O156" i="86"/>
  <c r="L156" i="86" s="1"/>
  <c r="P155" i="86"/>
  <c r="O155" i="86"/>
  <c r="L155" i="86"/>
  <c r="K155" i="86"/>
  <c r="I155" i="86"/>
  <c r="P154" i="86"/>
  <c r="O154" i="86"/>
  <c r="L154" i="86" s="1"/>
  <c r="P153" i="86"/>
  <c r="O153" i="86"/>
  <c r="L153" i="86"/>
  <c r="K153" i="86"/>
  <c r="I153" i="86"/>
  <c r="P152" i="86"/>
  <c r="O152" i="86"/>
  <c r="P151" i="86"/>
  <c r="O151" i="86"/>
  <c r="K151" i="86"/>
  <c r="P150" i="86"/>
  <c r="O150" i="86"/>
  <c r="M150" i="86" s="1"/>
  <c r="L150" i="86"/>
  <c r="K150" i="86"/>
  <c r="I150" i="86"/>
  <c r="P149" i="86"/>
  <c r="O149" i="86"/>
  <c r="I149" i="86" s="1"/>
  <c r="K149" i="86"/>
  <c r="P148" i="86"/>
  <c r="O148" i="86"/>
  <c r="M148" i="86" s="1"/>
  <c r="P147" i="86"/>
  <c r="O147" i="86"/>
  <c r="M147" i="86" s="1"/>
  <c r="L147" i="86"/>
  <c r="K147" i="86"/>
  <c r="P146" i="86"/>
  <c r="O146" i="86"/>
  <c r="I146" i="86" s="1"/>
  <c r="M146" i="86"/>
  <c r="L146" i="86"/>
  <c r="K146" i="86"/>
  <c r="P145" i="86"/>
  <c r="O145" i="86"/>
  <c r="L145" i="86" s="1"/>
  <c r="M145" i="86"/>
  <c r="P144" i="86"/>
  <c r="O144" i="86"/>
  <c r="M144" i="86" s="1"/>
  <c r="P143" i="86"/>
  <c r="O143" i="86"/>
  <c r="M143" i="86" s="1"/>
  <c r="L143" i="86"/>
  <c r="K143" i="86"/>
  <c r="P142" i="86"/>
  <c r="O142" i="86"/>
  <c r="M142" i="86"/>
  <c r="L142" i="86"/>
  <c r="K142" i="86"/>
  <c r="I142" i="86"/>
  <c r="P141" i="86"/>
  <c r="O141" i="86"/>
  <c r="I141" i="86" s="1"/>
  <c r="P140" i="86"/>
  <c r="O140" i="86"/>
  <c r="M140" i="86"/>
  <c r="P139" i="86"/>
  <c r="O139" i="86"/>
  <c r="P138" i="86"/>
  <c r="O138" i="86"/>
  <c r="M138" i="86"/>
  <c r="P137" i="86"/>
  <c r="O137" i="86"/>
  <c r="M137" i="86" s="1"/>
  <c r="I137" i="86"/>
  <c r="P136" i="86"/>
  <c r="O136" i="86"/>
  <c r="M136" i="86" s="1"/>
  <c r="P135" i="86"/>
  <c r="O135" i="86"/>
  <c r="L135" i="86"/>
  <c r="P134" i="86"/>
  <c r="O134" i="86"/>
  <c r="L134" i="86" s="1"/>
  <c r="M134" i="86"/>
  <c r="I134" i="86"/>
  <c r="P133" i="86"/>
  <c r="O133" i="86"/>
  <c r="P132" i="86"/>
  <c r="O132" i="86"/>
  <c r="M132" i="86" s="1"/>
  <c r="P131" i="86"/>
  <c r="O131" i="86"/>
  <c r="P130" i="86"/>
  <c r="O130" i="86"/>
  <c r="P129" i="86"/>
  <c r="O129" i="86"/>
  <c r="L129" i="86" s="1"/>
  <c r="I129" i="86"/>
  <c r="P128" i="86"/>
  <c r="O128" i="86"/>
  <c r="M128" i="86" s="1"/>
  <c r="P127" i="86"/>
  <c r="O127" i="86"/>
  <c r="M127" i="86" s="1"/>
  <c r="P126" i="86"/>
  <c r="O126" i="86"/>
  <c r="M126" i="86"/>
  <c r="L126" i="86"/>
  <c r="K126" i="86"/>
  <c r="I126" i="86"/>
  <c r="P125" i="86"/>
  <c r="O125" i="86"/>
  <c r="M125" i="86"/>
  <c r="P124" i="86"/>
  <c r="O124" i="86"/>
  <c r="M124" i="86"/>
  <c r="P123" i="86"/>
  <c r="O123" i="86"/>
  <c r="M123" i="86" s="1"/>
  <c r="L123" i="86"/>
  <c r="P122" i="86"/>
  <c r="O122" i="86"/>
  <c r="M122" i="86" s="1"/>
  <c r="P121" i="86"/>
  <c r="O121" i="86"/>
  <c r="L121" i="86" s="1"/>
  <c r="M121" i="86"/>
  <c r="P120" i="86"/>
  <c r="O120" i="86"/>
  <c r="M120" i="86"/>
  <c r="P119" i="86"/>
  <c r="O119" i="86"/>
  <c r="M119" i="86" s="1"/>
  <c r="L119" i="86"/>
  <c r="P118" i="86"/>
  <c r="O118" i="86"/>
  <c r="P117" i="86"/>
  <c r="O117" i="86"/>
  <c r="M117" i="86" s="1"/>
  <c r="P116" i="86"/>
  <c r="O116" i="86"/>
  <c r="J116" i="86" s="1"/>
  <c r="N116" i="86"/>
  <c r="I116" i="86"/>
  <c r="P115" i="86"/>
  <c r="O115" i="86"/>
  <c r="P114" i="86"/>
  <c r="O114" i="86"/>
  <c r="J114" i="86" s="1"/>
  <c r="N114" i="86"/>
  <c r="P113" i="86"/>
  <c r="O113" i="86"/>
  <c r="I113" i="86" s="1"/>
  <c r="P112" i="86"/>
  <c r="O112" i="86"/>
  <c r="J112" i="86"/>
  <c r="P111" i="86"/>
  <c r="O111" i="86"/>
  <c r="N111" i="86" s="1"/>
  <c r="P110" i="86"/>
  <c r="O110" i="86"/>
  <c r="N110" i="86" s="1"/>
  <c r="P109" i="86"/>
  <c r="O109" i="86"/>
  <c r="J109" i="86" s="1"/>
  <c r="P108" i="86"/>
  <c r="O108" i="86"/>
  <c r="I108" i="86" s="1"/>
  <c r="N108" i="86"/>
  <c r="P107" i="86"/>
  <c r="O107" i="86"/>
  <c r="J107" i="86" s="1"/>
  <c r="N107" i="86"/>
  <c r="P106" i="86"/>
  <c r="O106" i="86"/>
  <c r="N106" i="86"/>
  <c r="P105" i="86"/>
  <c r="O105" i="86"/>
  <c r="J105" i="86" s="1"/>
  <c r="P104" i="86"/>
  <c r="O104" i="86"/>
  <c r="I104" i="86" s="1"/>
  <c r="N104" i="86"/>
  <c r="J104" i="86"/>
  <c r="P103" i="86"/>
  <c r="O103" i="86"/>
  <c r="N103" i="86" s="1"/>
  <c r="P102" i="86"/>
  <c r="O102" i="86"/>
  <c r="N102" i="86" s="1"/>
  <c r="P101" i="86"/>
  <c r="O101" i="86"/>
  <c r="J101" i="86"/>
  <c r="P100" i="86"/>
  <c r="O100" i="86"/>
  <c r="J100" i="86" s="1"/>
  <c r="N100" i="86"/>
  <c r="P99" i="86"/>
  <c r="O99" i="86"/>
  <c r="N99" i="86" s="1"/>
  <c r="J99" i="86"/>
  <c r="P98" i="86"/>
  <c r="O98" i="86"/>
  <c r="I98" i="86" s="1"/>
  <c r="P97" i="86"/>
  <c r="O97" i="86"/>
  <c r="P96" i="86"/>
  <c r="O96" i="86"/>
  <c r="I96" i="86" s="1"/>
  <c r="N96" i="86"/>
  <c r="J96" i="86"/>
  <c r="P95" i="86"/>
  <c r="O95" i="86"/>
  <c r="N95" i="86" s="1"/>
  <c r="P94" i="86"/>
  <c r="O94" i="86"/>
  <c r="N94" i="86"/>
  <c r="P93" i="86"/>
  <c r="O93" i="86"/>
  <c r="I93" i="86"/>
  <c r="P92" i="86"/>
  <c r="O92" i="86"/>
  <c r="N92" i="86" s="1"/>
  <c r="L92" i="86"/>
  <c r="P91" i="86"/>
  <c r="O91" i="86"/>
  <c r="N91" i="86" s="1"/>
  <c r="P90" i="86"/>
  <c r="O90" i="86"/>
  <c r="L90" i="86" s="1"/>
  <c r="N90" i="86"/>
  <c r="P89" i="86"/>
  <c r="O89" i="86"/>
  <c r="P88" i="86"/>
  <c r="O88" i="86"/>
  <c r="P87" i="86"/>
  <c r="O87" i="86"/>
  <c r="N87" i="86"/>
  <c r="P86" i="86"/>
  <c r="O86" i="86"/>
  <c r="P85" i="86"/>
  <c r="O85" i="86"/>
  <c r="J85" i="86" s="1"/>
  <c r="N85" i="86"/>
  <c r="P84" i="86"/>
  <c r="O84" i="86"/>
  <c r="P83" i="86"/>
  <c r="O83" i="86"/>
  <c r="N83" i="86" s="1"/>
  <c r="P82" i="86"/>
  <c r="O82" i="86"/>
  <c r="P81" i="86"/>
  <c r="O81" i="86"/>
  <c r="J81" i="86"/>
  <c r="P80" i="86"/>
  <c r="O80" i="86"/>
  <c r="I80" i="86" s="1"/>
  <c r="N80" i="86"/>
  <c r="L80" i="86"/>
  <c r="J80" i="86"/>
  <c r="P79" i="86"/>
  <c r="O79" i="86"/>
  <c r="N79" i="86" s="1"/>
  <c r="P78" i="86"/>
  <c r="O78" i="86"/>
  <c r="P77" i="86"/>
  <c r="O77" i="86"/>
  <c r="N77" i="86" s="1"/>
  <c r="P76" i="86"/>
  <c r="O76" i="86"/>
  <c r="P75" i="86"/>
  <c r="O75" i="86"/>
  <c r="N75" i="86" s="1"/>
  <c r="P74" i="86"/>
  <c r="O74" i="86"/>
  <c r="N74" i="86" s="1"/>
  <c r="L74" i="86"/>
  <c r="J74" i="86"/>
  <c r="P73" i="86"/>
  <c r="O73" i="86"/>
  <c r="P72" i="86"/>
  <c r="O72" i="86"/>
  <c r="J72" i="86"/>
  <c r="P71" i="86"/>
  <c r="O71" i="86"/>
  <c r="M71" i="86" s="1"/>
  <c r="P70" i="86"/>
  <c r="O70" i="86"/>
  <c r="P69" i="86"/>
  <c r="O69" i="86"/>
  <c r="N69" i="86"/>
  <c r="P68" i="86"/>
  <c r="O68" i="86"/>
  <c r="I68" i="86" s="1"/>
  <c r="N68" i="86"/>
  <c r="K68" i="86"/>
  <c r="P67" i="86"/>
  <c r="O67" i="86"/>
  <c r="L67" i="86" s="1"/>
  <c r="P66" i="86"/>
  <c r="O66" i="86"/>
  <c r="I66" i="86" s="1"/>
  <c r="P65" i="86"/>
  <c r="O65" i="86"/>
  <c r="L65" i="86" s="1"/>
  <c r="P64" i="86"/>
  <c r="O64" i="86"/>
  <c r="L64" i="86"/>
  <c r="P63" i="86"/>
  <c r="O63" i="86"/>
  <c r="M63" i="86" s="1"/>
  <c r="P62" i="86"/>
  <c r="O62" i="86"/>
  <c r="M62" i="86" s="1"/>
  <c r="P61" i="86"/>
  <c r="O61" i="86"/>
  <c r="P60" i="86"/>
  <c r="O60" i="86"/>
  <c r="I60" i="86" s="1"/>
  <c r="N60" i="86"/>
  <c r="P59" i="86"/>
  <c r="O59" i="86"/>
  <c r="P58" i="86"/>
  <c r="O58" i="86"/>
  <c r="J58" i="86" s="1"/>
  <c r="M58" i="86"/>
  <c r="L58" i="86"/>
  <c r="K58" i="86"/>
  <c r="P57" i="86"/>
  <c r="O57" i="86"/>
  <c r="P56" i="86"/>
  <c r="O56" i="86"/>
  <c r="M56" i="86" s="1"/>
  <c r="P55" i="86"/>
  <c r="O55" i="86"/>
  <c r="P54" i="86"/>
  <c r="O54" i="86"/>
  <c r="L54" i="86" s="1"/>
  <c r="P53" i="86"/>
  <c r="O53" i="86"/>
  <c r="M53" i="86" s="1"/>
  <c r="P52" i="86"/>
  <c r="O52" i="86"/>
  <c r="K52" i="86" s="1"/>
  <c r="P51" i="86"/>
  <c r="O51" i="86"/>
  <c r="L51" i="86" s="1"/>
  <c r="P50" i="86"/>
  <c r="O50" i="86"/>
  <c r="P49" i="86"/>
  <c r="O49" i="86"/>
  <c r="M49" i="86"/>
  <c r="L49" i="86"/>
  <c r="P48" i="86"/>
  <c r="O48" i="86"/>
  <c r="M48" i="86"/>
  <c r="K48" i="86"/>
  <c r="P47" i="86"/>
  <c r="O47" i="86"/>
  <c r="L47" i="86"/>
  <c r="K47" i="86"/>
  <c r="P46" i="86"/>
  <c r="O46" i="86"/>
  <c r="J46" i="86" s="1"/>
  <c r="M46" i="86"/>
  <c r="L46" i="86"/>
  <c r="K46" i="86"/>
  <c r="P45" i="86"/>
  <c r="O45" i="86"/>
  <c r="M45" i="86" s="1"/>
  <c r="P44" i="86"/>
  <c r="O44" i="86"/>
  <c r="M44" i="86"/>
  <c r="P43" i="86"/>
  <c r="O43" i="86"/>
  <c r="L43" i="86"/>
  <c r="K43" i="86"/>
  <c r="P42" i="86"/>
  <c r="O42" i="86"/>
  <c r="J42" i="86" s="1"/>
  <c r="M42" i="86"/>
  <c r="L42" i="86"/>
  <c r="K42" i="86"/>
  <c r="P41" i="86"/>
  <c r="O41" i="86"/>
  <c r="M41" i="86" s="1"/>
  <c r="P40" i="86"/>
  <c r="O40" i="86"/>
  <c r="P39" i="86"/>
  <c r="O39" i="86"/>
  <c r="L39" i="86"/>
  <c r="P38" i="86"/>
  <c r="O38" i="86"/>
  <c r="M38" i="86" s="1"/>
  <c r="P37" i="86"/>
  <c r="O37" i="86"/>
  <c r="L37" i="86"/>
  <c r="P36" i="86"/>
  <c r="O36" i="86"/>
  <c r="M36" i="86" s="1"/>
  <c r="P35" i="86"/>
  <c r="O35" i="86"/>
  <c r="K35" i="86" s="1"/>
  <c r="P34" i="86"/>
  <c r="O34" i="86"/>
  <c r="P33" i="86"/>
  <c r="O33" i="86"/>
  <c r="L33" i="86" s="1"/>
  <c r="M33" i="86"/>
  <c r="P32" i="86"/>
  <c r="O32" i="86"/>
  <c r="K32" i="86" s="1"/>
  <c r="M32" i="86"/>
  <c r="P31" i="86"/>
  <c r="O31" i="86"/>
  <c r="K31" i="86" s="1"/>
  <c r="L31" i="86"/>
  <c r="P30" i="86"/>
  <c r="O30" i="86"/>
  <c r="M30" i="86" s="1"/>
  <c r="P29" i="86"/>
  <c r="O29" i="86"/>
  <c r="M29" i="86" s="1"/>
  <c r="P28" i="86"/>
  <c r="O28" i="86"/>
  <c r="P27" i="86"/>
  <c r="O27" i="86"/>
  <c r="L27" i="86"/>
  <c r="P26" i="86"/>
  <c r="O26" i="86"/>
  <c r="M26" i="86"/>
  <c r="L26" i="86"/>
  <c r="P25" i="86"/>
  <c r="O25" i="86"/>
  <c r="P24" i="86"/>
  <c r="O24" i="86"/>
  <c r="M24" i="86"/>
  <c r="P23" i="86"/>
  <c r="O23" i="86"/>
  <c r="P22" i="86"/>
  <c r="O22" i="86"/>
  <c r="L22" i="86" s="1"/>
  <c r="M22" i="86"/>
  <c r="P21" i="86"/>
  <c r="O21" i="86"/>
  <c r="M21" i="86" s="1"/>
  <c r="P20" i="86"/>
  <c r="O20" i="86"/>
  <c r="K20" i="86"/>
  <c r="P19" i="86"/>
  <c r="O19" i="86"/>
  <c r="L19" i="86" s="1"/>
  <c r="P18" i="86"/>
  <c r="O18" i="86"/>
  <c r="M18" i="86"/>
  <c r="P17" i="86"/>
  <c r="O17" i="86"/>
  <c r="P16" i="86"/>
  <c r="O16" i="86"/>
  <c r="K16" i="86" s="1"/>
  <c r="M16" i="86"/>
  <c r="P15" i="86"/>
  <c r="O15" i="86"/>
  <c r="K15" i="86" s="1"/>
  <c r="L15" i="86"/>
  <c r="P14" i="86"/>
  <c r="O14" i="86"/>
  <c r="K14" i="86" s="1"/>
  <c r="M14" i="86"/>
  <c r="P13" i="86"/>
  <c r="O13" i="86"/>
  <c r="P12" i="86"/>
  <c r="O12" i="86"/>
  <c r="P11" i="86"/>
  <c r="O11" i="86"/>
  <c r="P259" i="87"/>
  <c r="O259" i="87"/>
  <c r="L259" i="87" s="1"/>
  <c r="K259" i="87"/>
  <c r="P258" i="87"/>
  <c r="O258" i="87"/>
  <c r="J258" i="87"/>
  <c r="P257" i="87"/>
  <c r="O257" i="87"/>
  <c r="J257" i="87" s="1"/>
  <c r="P256" i="87"/>
  <c r="O256" i="87"/>
  <c r="N256" i="87"/>
  <c r="L256" i="87"/>
  <c r="P255" i="87"/>
  <c r="O255" i="87"/>
  <c r="P254" i="87"/>
  <c r="O254" i="87"/>
  <c r="N254" i="87"/>
  <c r="P253" i="87"/>
  <c r="O253" i="87"/>
  <c r="K253" i="87"/>
  <c r="P252" i="87"/>
  <c r="O252" i="87"/>
  <c r="N252" i="87"/>
  <c r="K252" i="87"/>
  <c r="J252" i="87"/>
  <c r="P251" i="87"/>
  <c r="O251" i="87"/>
  <c r="L251" i="87" s="1"/>
  <c r="K251" i="87"/>
  <c r="P250" i="87"/>
  <c r="O250" i="87"/>
  <c r="P249" i="87"/>
  <c r="O249" i="87"/>
  <c r="N249" i="87" s="1"/>
  <c r="M249" i="87"/>
  <c r="P248" i="87"/>
  <c r="O248" i="87"/>
  <c r="L248" i="87" s="1"/>
  <c r="M248" i="87"/>
  <c r="P247" i="87"/>
  <c r="O247" i="87"/>
  <c r="M247" i="87" s="1"/>
  <c r="P246" i="87"/>
  <c r="O246" i="87"/>
  <c r="P245" i="87"/>
  <c r="O245" i="87"/>
  <c r="P244" i="87"/>
  <c r="O244" i="87"/>
  <c r="M244" i="87"/>
  <c r="K244" i="87"/>
  <c r="J244" i="87"/>
  <c r="P243" i="87"/>
  <c r="O243" i="87"/>
  <c r="P242" i="87"/>
  <c r="O242" i="87"/>
  <c r="J242" i="87"/>
  <c r="P241" i="87"/>
  <c r="O241" i="87"/>
  <c r="J241" i="87"/>
  <c r="P240" i="87"/>
  <c r="O240" i="87"/>
  <c r="L240" i="87" s="1"/>
  <c r="M240" i="87"/>
  <c r="P239" i="87"/>
  <c r="O239" i="87"/>
  <c r="M239" i="87" s="1"/>
  <c r="P238" i="87"/>
  <c r="O238" i="87"/>
  <c r="L238" i="87"/>
  <c r="J238" i="87"/>
  <c r="P237" i="87"/>
  <c r="O237" i="87"/>
  <c r="N237" i="87" s="1"/>
  <c r="P236" i="87"/>
  <c r="O236" i="87"/>
  <c r="P235" i="87"/>
  <c r="O235" i="87"/>
  <c r="P234" i="87"/>
  <c r="O234" i="87"/>
  <c r="K234" i="87" s="1"/>
  <c r="P233" i="87"/>
  <c r="O233" i="87"/>
  <c r="P232" i="87"/>
  <c r="O232" i="87"/>
  <c r="N232" i="87" s="1"/>
  <c r="P231" i="87"/>
  <c r="O231" i="87"/>
  <c r="M231" i="87" s="1"/>
  <c r="P230" i="87"/>
  <c r="O230" i="87"/>
  <c r="M230" i="87" s="1"/>
  <c r="L230" i="87"/>
  <c r="K230" i="87"/>
  <c r="P229" i="87"/>
  <c r="O229" i="87"/>
  <c r="L229" i="87" s="1"/>
  <c r="N229" i="87"/>
  <c r="M229" i="87"/>
  <c r="K229" i="87"/>
  <c r="P228" i="87"/>
  <c r="O228" i="87"/>
  <c r="N228" i="87"/>
  <c r="M228" i="87"/>
  <c r="J228" i="87"/>
  <c r="P227" i="87"/>
  <c r="O227" i="87"/>
  <c r="P226" i="87"/>
  <c r="O226" i="87"/>
  <c r="K226" i="87" s="1"/>
  <c r="P225" i="87"/>
  <c r="O225" i="87"/>
  <c r="P224" i="87"/>
  <c r="O224" i="87"/>
  <c r="P223" i="87"/>
  <c r="O223" i="87"/>
  <c r="P222" i="87"/>
  <c r="O222" i="87"/>
  <c r="K222" i="87" s="1"/>
  <c r="J222" i="87"/>
  <c r="P221" i="87"/>
  <c r="O221" i="87"/>
  <c r="N221" i="87"/>
  <c r="P220" i="87"/>
  <c r="O220" i="87"/>
  <c r="M220" i="87" s="1"/>
  <c r="P219" i="87"/>
  <c r="O219" i="87"/>
  <c r="P218" i="87"/>
  <c r="O218" i="87"/>
  <c r="P217" i="87"/>
  <c r="O217" i="87"/>
  <c r="M217" i="87" s="1"/>
  <c r="N217" i="87"/>
  <c r="P216" i="87"/>
  <c r="O216" i="87"/>
  <c r="N216" i="87"/>
  <c r="P215" i="87"/>
  <c r="O215" i="87"/>
  <c r="M215" i="87" s="1"/>
  <c r="P214" i="87"/>
  <c r="O214" i="87"/>
  <c r="M214" i="87" s="1"/>
  <c r="L214" i="87"/>
  <c r="K214" i="87"/>
  <c r="P213" i="87"/>
  <c r="O213" i="87"/>
  <c r="L213" i="87" s="1"/>
  <c r="N213" i="87"/>
  <c r="M213" i="87"/>
  <c r="K213" i="87"/>
  <c r="J213" i="87"/>
  <c r="P212" i="87"/>
  <c r="O212" i="87"/>
  <c r="L212" i="87"/>
  <c r="K212" i="87"/>
  <c r="P211" i="87"/>
  <c r="O211" i="87"/>
  <c r="L211" i="87" s="1"/>
  <c r="K211" i="87"/>
  <c r="P210" i="87"/>
  <c r="O210" i="87"/>
  <c r="P209" i="87"/>
  <c r="O209" i="87"/>
  <c r="M209" i="87"/>
  <c r="P208" i="87"/>
  <c r="O208" i="87"/>
  <c r="M208" i="87"/>
  <c r="L208" i="87"/>
  <c r="P207" i="87"/>
  <c r="O207" i="87"/>
  <c r="M207" i="87" s="1"/>
  <c r="K207" i="87"/>
  <c r="P206" i="87"/>
  <c r="O206" i="87"/>
  <c r="P205" i="87"/>
  <c r="O205" i="87"/>
  <c r="L205" i="87" s="1"/>
  <c r="M205" i="87"/>
  <c r="K205" i="87"/>
  <c r="J205" i="87"/>
  <c r="P204" i="87"/>
  <c r="O204" i="87"/>
  <c r="L204" i="87" s="1"/>
  <c r="N204" i="87"/>
  <c r="M204" i="87"/>
  <c r="K204" i="87"/>
  <c r="J204" i="87"/>
  <c r="P203" i="87"/>
  <c r="O203" i="87"/>
  <c r="P202" i="87"/>
  <c r="O202" i="87"/>
  <c r="K202" i="87" s="1"/>
  <c r="P201" i="87"/>
  <c r="O201" i="87"/>
  <c r="M201" i="87" s="1"/>
  <c r="N201" i="87"/>
  <c r="J201" i="87"/>
  <c r="P200" i="87"/>
  <c r="O200" i="87"/>
  <c r="L200" i="87" s="1"/>
  <c r="M200" i="87"/>
  <c r="P199" i="87"/>
  <c r="O199" i="87"/>
  <c r="M199" i="87" s="1"/>
  <c r="P198" i="87"/>
  <c r="O198" i="87"/>
  <c r="L198" i="87"/>
  <c r="P197" i="87"/>
  <c r="O197" i="87"/>
  <c r="M197" i="87" s="1"/>
  <c r="P196" i="87"/>
  <c r="O196" i="87"/>
  <c r="P195" i="87"/>
  <c r="O195" i="87"/>
  <c r="L195" i="87" s="1"/>
  <c r="K195" i="87"/>
  <c r="P194" i="87"/>
  <c r="O194" i="87"/>
  <c r="J194" i="87" s="1"/>
  <c r="P193" i="87"/>
  <c r="O193" i="87"/>
  <c r="P192" i="87"/>
  <c r="O192" i="87"/>
  <c r="L192" i="87" s="1"/>
  <c r="P191" i="87"/>
  <c r="O191" i="87"/>
  <c r="P190" i="87"/>
  <c r="O190" i="87"/>
  <c r="L190" i="87"/>
  <c r="J190" i="87"/>
  <c r="P189" i="87"/>
  <c r="O189" i="87"/>
  <c r="P188" i="87"/>
  <c r="O188" i="87"/>
  <c r="N188" i="87"/>
  <c r="M188" i="87"/>
  <c r="L188" i="87"/>
  <c r="K188" i="87"/>
  <c r="J188" i="87"/>
  <c r="P187" i="87"/>
  <c r="O187" i="87"/>
  <c r="P186" i="87"/>
  <c r="O186" i="87"/>
  <c r="K186" i="87"/>
  <c r="P185" i="87"/>
  <c r="O185" i="87"/>
  <c r="M185" i="87" s="1"/>
  <c r="N185" i="87"/>
  <c r="P184" i="87"/>
  <c r="O184" i="87"/>
  <c r="P183" i="87"/>
  <c r="O183" i="87"/>
  <c r="M183" i="87" s="1"/>
  <c r="P182" i="87"/>
  <c r="O182" i="87"/>
  <c r="L182" i="87"/>
  <c r="P181" i="87"/>
  <c r="O181" i="87"/>
  <c r="L181" i="87"/>
  <c r="P180" i="87"/>
  <c r="O180" i="87"/>
  <c r="L180" i="87" s="1"/>
  <c r="P179" i="87"/>
  <c r="O179" i="87"/>
  <c r="P178" i="87"/>
  <c r="O178" i="87"/>
  <c r="J178" i="87" s="1"/>
  <c r="P177" i="87"/>
  <c r="O177" i="87"/>
  <c r="P176" i="87"/>
  <c r="O176" i="87"/>
  <c r="N176" i="87"/>
  <c r="P175" i="87"/>
  <c r="O175" i="87"/>
  <c r="P174" i="87"/>
  <c r="O174" i="87"/>
  <c r="L174" i="87"/>
  <c r="K174" i="87"/>
  <c r="P173" i="87"/>
  <c r="O173" i="87"/>
  <c r="L173" i="87" s="1"/>
  <c r="N173" i="87"/>
  <c r="P172" i="87"/>
  <c r="O172" i="87"/>
  <c r="K172" i="87"/>
  <c r="P171" i="87"/>
  <c r="O171" i="87"/>
  <c r="P170" i="87"/>
  <c r="O170" i="87"/>
  <c r="K170" i="87" s="1"/>
  <c r="P169" i="87"/>
  <c r="O169" i="87"/>
  <c r="P168" i="87"/>
  <c r="O168" i="87"/>
  <c r="M168" i="87"/>
  <c r="L168" i="87"/>
  <c r="P167" i="87"/>
  <c r="O167" i="87"/>
  <c r="M167" i="87" s="1"/>
  <c r="P166" i="87"/>
  <c r="O166" i="87"/>
  <c r="L166" i="87"/>
  <c r="P165" i="87"/>
  <c r="O165" i="87"/>
  <c r="L165" i="87" s="1"/>
  <c r="N165" i="87"/>
  <c r="P164" i="87"/>
  <c r="O164" i="87"/>
  <c r="J164" i="87"/>
  <c r="P163" i="87"/>
  <c r="O163" i="87"/>
  <c r="L163" i="87" s="1"/>
  <c r="K163" i="87"/>
  <c r="J163" i="87"/>
  <c r="P162" i="87"/>
  <c r="O162" i="87"/>
  <c r="N162" i="87"/>
  <c r="K162" i="87"/>
  <c r="J162" i="87"/>
  <c r="P161" i="87"/>
  <c r="O161" i="87"/>
  <c r="J161" i="87" s="1"/>
  <c r="N161" i="87"/>
  <c r="M161" i="87"/>
  <c r="P160" i="87"/>
  <c r="O160" i="87"/>
  <c r="N160" i="87" s="1"/>
  <c r="P159" i="87"/>
  <c r="O159" i="87"/>
  <c r="L159" i="87" s="1"/>
  <c r="P158" i="87"/>
  <c r="O158" i="87"/>
  <c r="K158" i="87" s="1"/>
  <c r="M158" i="87"/>
  <c r="J158" i="87"/>
  <c r="P157" i="87"/>
  <c r="O157" i="87"/>
  <c r="J157" i="87"/>
  <c r="P156" i="87"/>
  <c r="O156" i="87"/>
  <c r="J156" i="87"/>
  <c r="P155" i="87"/>
  <c r="O155" i="87"/>
  <c r="L155" i="87" s="1"/>
  <c r="P154" i="87"/>
  <c r="O154" i="87"/>
  <c r="P153" i="87"/>
  <c r="O153" i="87"/>
  <c r="N153" i="87"/>
  <c r="P152" i="87"/>
  <c r="O152" i="87"/>
  <c r="P151" i="87"/>
  <c r="O151" i="87"/>
  <c r="J151" i="87" s="1"/>
  <c r="L151" i="87"/>
  <c r="P150" i="87"/>
  <c r="O150" i="87"/>
  <c r="M150" i="87" s="1"/>
  <c r="L150" i="87"/>
  <c r="K150" i="87"/>
  <c r="P149" i="87"/>
  <c r="O149" i="87"/>
  <c r="M149" i="87" s="1"/>
  <c r="N149" i="87"/>
  <c r="J149" i="87"/>
  <c r="P148" i="87"/>
  <c r="O148" i="87"/>
  <c r="L148" i="87" s="1"/>
  <c r="N148" i="87"/>
  <c r="P147" i="87"/>
  <c r="O147" i="87"/>
  <c r="N147" i="87" s="1"/>
  <c r="P146" i="87"/>
  <c r="O146" i="87"/>
  <c r="L146" i="87" s="1"/>
  <c r="P145" i="87"/>
  <c r="O145" i="87"/>
  <c r="L145" i="87" s="1"/>
  <c r="P144" i="87"/>
  <c r="O144" i="87"/>
  <c r="P143" i="87"/>
  <c r="O143" i="87"/>
  <c r="J143" i="87" s="1"/>
  <c r="P142" i="87"/>
  <c r="O142" i="87"/>
  <c r="P141" i="87"/>
  <c r="O141" i="87"/>
  <c r="K141" i="87" s="1"/>
  <c r="P140" i="87"/>
  <c r="O140" i="87"/>
  <c r="M140" i="87" s="1"/>
  <c r="N140" i="87"/>
  <c r="J140" i="87"/>
  <c r="P139" i="87"/>
  <c r="O139" i="87"/>
  <c r="L139" i="87"/>
  <c r="P138" i="87"/>
  <c r="O138" i="87"/>
  <c r="M138" i="87" s="1"/>
  <c r="P137" i="87"/>
  <c r="O137" i="87"/>
  <c r="M137" i="87"/>
  <c r="K137" i="87"/>
  <c r="P136" i="87"/>
  <c r="O136" i="87"/>
  <c r="K136" i="87" s="1"/>
  <c r="P135" i="87"/>
  <c r="O135" i="87"/>
  <c r="L135" i="87" s="1"/>
  <c r="N135" i="87"/>
  <c r="P134" i="87"/>
  <c r="O134" i="87"/>
  <c r="P133" i="87"/>
  <c r="O133" i="87"/>
  <c r="N133" i="87" s="1"/>
  <c r="P132" i="87"/>
  <c r="O132" i="87"/>
  <c r="P131" i="87"/>
  <c r="O131" i="87"/>
  <c r="N131" i="87" s="1"/>
  <c r="L131" i="87"/>
  <c r="P130" i="87"/>
  <c r="O130" i="87"/>
  <c r="N130" i="87"/>
  <c r="L130" i="87"/>
  <c r="P129" i="87"/>
  <c r="O129" i="87"/>
  <c r="P128" i="87"/>
  <c r="O128" i="87"/>
  <c r="K128" i="87" s="1"/>
  <c r="P127" i="87"/>
  <c r="O127" i="87"/>
  <c r="J127" i="87" s="1"/>
  <c r="M127" i="87"/>
  <c r="P126" i="87"/>
  <c r="O126" i="87"/>
  <c r="M126" i="87" s="1"/>
  <c r="N126" i="87"/>
  <c r="J126" i="87"/>
  <c r="P125" i="87"/>
  <c r="O125" i="87"/>
  <c r="K125" i="87"/>
  <c r="J125" i="87"/>
  <c r="P124" i="87"/>
  <c r="O124" i="87"/>
  <c r="P123" i="87"/>
  <c r="O123" i="87"/>
  <c r="N123" i="87" s="1"/>
  <c r="K123" i="87"/>
  <c r="P122" i="87"/>
  <c r="O122" i="87"/>
  <c r="N122" i="87" s="1"/>
  <c r="P121" i="87"/>
  <c r="O121" i="87"/>
  <c r="K121" i="87" s="1"/>
  <c r="P120" i="87"/>
  <c r="O120" i="87"/>
  <c r="P119" i="87"/>
  <c r="O119" i="87"/>
  <c r="P118" i="87"/>
  <c r="O118" i="87"/>
  <c r="L118" i="87" s="1"/>
  <c r="N118" i="87"/>
  <c r="P117" i="87"/>
  <c r="O117" i="87"/>
  <c r="J117" i="87" s="1"/>
  <c r="P116" i="87"/>
  <c r="O116" i="87"/>
  <c r="K116" i="87" s="1"/>
  <c r="L116" i="87"/>
  <c r="P115" i="87"/>
  <c r="O115" i="87"/>
  <c r="N115" i="87" s="1"/>
  <c r="K115" i="87"/>
  <c r="P114" i="87"/>
  <c r="O114" i="87"/>
  <c r="N114" i="87" s="1"/>
  <c r="P113" i="87"/>
  <c r="O113" i="87"/>
  <c r="P112" i="87"/>
  <c r="O112" i="87"/>
  <c r="M112" i="87"/>
  <c r="P111" i="87"/>
  <c r="O111" i="87"/>
  <c r="P110" i="87"/>
  <c r="O110" i="87"/>
  <c r="L110" i="87" s="1"/>
  <c r="N110" i="87"/>
  <c r="M110" i="87"/>
  <c r="K110" i="87"/>
  <c r="J110" i="87"/>
  <c r="P109" i="87"/>
  <c r="O109" i="87"/>
  <c r="J109" i="87" s="1"/>
  <c r="N109" i="87"/>
  <c r="O11" i="87"/>
  <c r="J11" i="87" s="1"/>
  <c r="P11" i="87"/>
  <c r="O12" i="87"/>
  <c r="K12" i="87" s="1"/>
  <c r="P12" i="87"/>
  <c r="O13" i="87"/>
  <c r="L13" i="87" s="1"/>
  <c r="P13" i="87"/>
  <c r="K14" i="87"/>
  <c r="O14" i="87"/>
  <c r="P14" i="87"/>
  <c r="J15" i="87"/>
  <c r="K15" i="87"/>
  <c r="O15" i="87"/>
  <c r="P15" i="87"/>
  <c r="O16" i="87"/>
  <c r="P16" i="87"/>
  <c r="O17" i="87"/>
  <c r="J17" i="87" s="1"/>
  <c r="P17" i="87"/>
  <c r="O18" i="87"/>
  <c r="J18" i="87" s="1"/>
  <c r="P18" i="87"/>
  <c r="O19" i="87"/>
  <c r="J19" i="87" s="1"/>
  <c r="P19" i="87"/>
  <c r="O20" i="87"/>
  <c r="P20" i="87"/>
  <c r="O21" i="87"/>
  <c r="L21" i="87" s="1"/>
  <c r="P21" i="87"/>
  <c r="O22" i="87"/>
  <c r="P22" i="87"/>
  <c r="O23" i="87"/>
  <c r="P23" i="87"/>
  <c r="O24" i="87"/>
  <c r="J24" i="87" s="1"/>
  <c r="P24" i="87"/>
  <c r="O25" i="87"/>
  <c r="J25" i="87" s="1"/>
  <c r="P25" i="87"/>
  <c r="O26" i="87"/>
  <c r="J26" i="87" s="1"/>
  <c r="P26" i="87"/>
  <c r="O27" i="87"/>
  <c r="J27" i="87" s="1"/>
  <c r="P27" i="87"/>
  <c r="O28" i="87"/>
  <c r="P28" i="87"/>
  <c r="K29" i="87"/>
  <c r="O29" i="87"/>
  <c r="P29" i="87"/>
  <c r="J30" i="87"/>
  <c r="K30" i="87"/>
  <c r="L30" i="87"/>
  <c r="O30" i="87"/>
  <c r="M30" i="87" s="1"/>
  <c r="P30" i="87"/>
  <c r="O31" i="87"/>
  <c r="N31" i="87" s="1"/>
  <c r="P31" i="87"/>
  <c r="O32" i="87"/>
  <c r="P32" i="87"/>
  <c r="O33" i="87"/>
  <c r="J33" i="87" s="1"/>
  <c r="P33" i="87"/>
  <c r="O34" i="87"/>
  <c r="J34" i="87" s="1"/>
  <c r="P34" i="87"/>
  <c r="O35" i="87"/>
  <c r="J35" i="87" s="1"/>
  <c r="P35" i="87"/>
  <c r="O36" i="87"/>
  <c r="K36" i="87" s="1"/>
  <c r="P36" i="87"/>
  <c r="J37" i="87"/>
  <c r="K37" i="87"/>
  <c r="O37" i="87"/>
  <c r="L37" i="87" s="1"/>
  <c r="P37" i="87"/>
  <c r="O38" i="87"/>
  <c r="P38" i="87"/>
  <c r="J39" i="87"/>
  <c r="O39" i="87"/>
  <c r="N39" i="87" s="1"/>
  <c r="P39" i="87"/>
  <c r="O40" i="87"/>
  <c r="P40" i="87"/>
  <c r="O41" i="87"/>
  <c r="J41" i="87" s="1"/>
  <c r="P41" i="87"/>
  <c r="O42" i="87"/>
  <c r="J42" i="87" s="1"/>
  <c r="P42" i="87"/>
  <c r="O43" i="87"/>
  <c r="J43" i="87" s="1"/>
  <c r="P43" i="87"/>
  <c r="O44" i="87"/>
  <c r="K44" i="87" s="1"/>
  <c r="P44" i="87"/>
  <c r="O45" i="87"/>
  <c r="L45" i="87" s="1"/>
  <c r="P45" i="87"/>
  <c r="O46" i="87"/>
  <c r="M46" i="87" s="1"/>
  <c r="P46" i="87"/>
  <c r="O47" i="87"/>
  <c r="P47" i="87"/>
  <c r="J48" i="87"/>
  <c r="K48" i="87"/>
  <c r="L48" i="87"/>
  <c r="M48" i="87"/>
  <c r="N48" i="87"/>
  <c r="O48" i="87"/>
  <c r="P48" i="87"/>
  <c r="O49" i="87"/>
  <c r="J49" i="87" s="1"/>
  <c r="P49" i="87"/>
  <c r="O50" i="87"/>
  <c r="J50" i="87" s="1"/>
  <c r="P50" i="87"/>
  <c r="O51" i="87"/>
  <c r="J51" i="87" s="1"/>
  <c r="P51" i="87"/>
  <c r="O52" i="87"/>
  <c r="K52" i="87" s="1"/>
  <c r="P52" i="87"/>
  <c r="J53" i="87"/>
  <c r="K53" i="87"/>
  <c r="O53" i="87"/>
  <c r="L53" i="87" s="1"/>
  <c r="P53" i="87"/>
  <c r="O54" i="87"/>
  <c r="M54" i="87" s="1"/>
  <c r="P54" i="87"/>
  <c r="K55" i="87"/>
  <c r="O55" i="87"/>
  <c r="P55" i="87"/>
  <c r="K56" i="87"/>
  <c r="M56" i="87"/>
  <c r="O56" i="87"/>
  <c r="P56" i="87"/>
  <c r="O57" i="87"/>
  <c r="J57" i="87" s="1"/>
  <c r="P57" i="87"/>
  <c r="O58" i="87"/>
  <c r="J58" i="87" s="1"/>
  <c r="P58" i="87"/>
  <c r="O59" i="87"/>
  <c r="J59" i="87" s="1"/>
  <c r="P59" i="87"/>
  <c r="O60" i="87"/>
  <c r="P60" i="87"/>
  <c r="O61" i="87"/>
  <c r="P61" i="87"/>
  <c r="O62" i="87"/>
  <c r="P62" i="87"/>
  <c r="J63" i="87"/>
  <c r="K63" i="87"/>
  <c r="O63" i="87"/>
  <c r="N63" i="87" s="1"/>
  <c r="P63" i="87"/>
  <c r="J64" i="87"/>
  <c r="K64" i="87"/>
  <c r="L64" i="87"/>
  <c r="M64" i="87"/>
  <c r="N64" i="87"/>
  <c r="O64" i="87"/>
  <c r="P64" i="87"/>
  <c r="O65" i="87"/>
  <c r="J65" i="87" s="1"/>
  <c r="P65" i="87"/>
  <c r="O66" i="87"/>
  <c r="J66" i="87" s="1"/>
  <c r="P66" i="87"/>
  <c r="O67" i="87"/>
  <c r="J67" i="87" s="1"/>
  <c r="P67" i="87"/>
  <c r="O68" i="87"/>
  <c r="K68" i="87" s="1"/>
  <c r="P68" i="87"/>
  <c r="O69" i="87"/>
  <c r="P69" i="87"/>
  <c r="J70" i="87"/>
  <c r="O70" i="87"/>
  <c r="M70" i="87" s="1"/>
  <c r="P70" i="87"/>
  <c r="J71" i="87"/>
  <c r="O71" i="87"/>
  <c r="P71" i="87"/>
  <c r="J72" i="87"/>
  <c r="L72" i="87"/>
  <c r="M72" i="87"/>
  <c r="O72" i="87"/>
  <c r="N72" i="87" s="1"/>
  <c r="P72" i="87"/>
  <c r="O73" i="87"/>
  <c r="J73" i="87" s="1"/>
  <c r="P73" i="87"/>
  <c r="O74" i="87"/>
  <c r="J74" i="87" s="1"/>
  <c r="P74" i="87"/>
  <c r="O75" i="87"/>
  <c r="J75" i="87" s="1"/>
  <c r="P75" i="87"/>
  <c r="O76" i="87"/>
  <c r="K76" i="87" s="1"/>
  <c r="P76" i="87"/>
  <c r="O77" i="87"/>
  <c r="P77" i="87"/>
  <c r="O78" i="87"/>
  <c r="P78" i="87"/>
  <c r="K79" i="87"/>
  <c r="L79" i="87"/>
  <c r="O79" i="87"/>
  <c r="N79" i="87" s="1"/>
  <c r="P79" i="87"/>
  <c r="O80" i="87"/>
  <c r="P80" i="87"/>
  <c r="O81" i="87"/>
  <c r="J81" i="87" s="1"/>
  <c r="P81" i="87"/>
  <c r="O82" i="87"/>
  <c r="J82" i="87" s="1"/>
  <c r="P82" i="87"/>
  <c r="O83" i="87"/>
  <c r="J83" i="87" s="1"/>
  <c r="P83" i="87"/>
  <c r="O84" i="87"/>
  <c r="K84" i="87" s="1"/>
  <c r="P84" i="87"/>
  <c r="O85" i="87"/>
  <c r="P85" i="87"/>
  <c r="O86" i="87"/>
  <c r="M86" i="87" s="1"/>
  <c r="P86" i="87"/>
  <c r="O87" i="87"/>
  <c r="P87" i="87"/>
  <c r="J88" i="87"/>
  <c r="K88" i="87"/>
  <c r="M88" i="87"/>
  <c r="N88" i="87"/>
  <c r="O88" i="87"/>
  <c r="L88" i="87" s="1"/>
  <c r="P88" i="87"/>
  <c r="O89" i="87"/>
  <c r="J89" i="87" s="1"/>
  <c r="P89" i="87"/>
  <c r="O90" i="87"/>
  <c r="J90" i="87" s="1"/>
  <c r="P90" i="87"/>
  <c r="O91" i="87"/>
  <c r="J91" i="87" s="1"/>
  <c r="P91" i="87"/>
  <c r="O92" i="87"/>
  <c r="K92" i="87" s="1"/>
  <c r="P92" i="87"/>
  <c r="O93" i="87"/>
  <c r="P93" i="87"/>
  <c r="J94" i="87"/>
  <c r="O94" i="87"/>
  <c r="M94" i="87" s="1"/>
  <c r="P94" i="87"/>
  <c r="J95" i="87"/>
  <c r="K95" i="87"/>
  <c r="L95" i="87"/>
  <c r="O95" i="87"/>
  <c r="N95" i="87" s="1"/>
  <c r="P95" i="87"/>
  <c r="J96" i="87"/>
  <c r="M96" i="87"/>
  <c r="O96" i="87"/>
  <c r="P96" i="87"/>
  <c r="O97" i="87"/>
  <c r="J97" i="87" s="1"/>
  <c r="P97" i="87"/>
  <c r="O98" i="87"/>
  <c r="J98" i="87" s="1"/>
  <c r="P98" i="87"/>
  <c r="O99" i="87"/>
  <c r="J99" i="87" s="1"/>
  <c r="P99" i="87"/>
  <c r="O100" i="87"/>
  <c r="K100" i="87" s="1"/>
  <c r="P100" i="87"/>
  <c r="O101" i="87"/>
  <c r="P101" i="87"/>
  <c r="O102" i="87"/>
  <c r="M102" i="87" s="1"/>
  <c r="P102" i="87"/>
  <c r="O103" i="87"/>
  <c r="P103" i="87"/>
  <c r="K104" i="87"/>
  <c r="L104" i="87"/>
  <c r="M104" i="87"/>
  <c r="N104" i="87"/>
  <c r="O104" i="87"/>
  <c r="J104" i="87" s="1"/>
  <c r="P104" i="87"/>
  <c r="O105" i="87"/>
  <c r="J105" i="87" s="1"/>
  <c r="P105" i="87"/>
  <c r="O106" i="87"/>
  <c r="J106" i="87" s="1"/>
  <c r="P106" i="87"/>
  <c r="O107" i="87"/>
  <c r="J107" i="87" s="1"/>
  <c r="P107" i="87"/>
  <c r="O108" i="87"/>
  <c r="K108" i="87" s="1"/>
  <c r="P108" i="87"/>
  <c r="O259" i="19"/>
  <c r="N259" i="19"/>
  <c r="M259" i="19" s="1"/>
  <c r="O258" i="19"/>
  <c r="N258" i="19"/>
  <c r="O257" i="19"/>
  <c r="N257" i="19"/>
  <c r="O256" i="19"/>
  <c r="N256" i="19"/>
  <c r="O255" i="19"/>
  <c r="N255" i="19"/>
  <c r="J255" i="19" s="1"/>
  <c r="L255" i="19"/>
  <c r="O254" i="19"/>
  <c r="N254" i="19"/>
  <c r="M254" i="19" s="1"/>
  <c r="I254" i="19"/>
  <c r="O253" i="19"/>
  <c r="N253" i="19"/>
  <c r="M253" i="19" s="1"/>
  <c r="L253" i="19"/>
  <c r="O252" i="19"/>
  <c r="N252" i="19"/>
  <c r="L252" i="19" s="1"/>
  <c r="M252" i="19"/>
  <c r="O251" i="19"/>
  <c r="N251" i="19"/>
  <c r="J251" i="19" s="1"/>
  <c r="O250" i="19"/>
  <c r="N250" i="19"/>
  <c r="I250" i="19"/>
  <c r="O249" i="19"/>
  <c r="N249" i="19"/>
  <c r="L249" i="19" s="1"/>
  <c r="O248" i="19"/>
  <c r="N248" i="19"/>
  <c r="M248" i="19"/>
  <c r="L248" i="19"/>
  <c r="K248" i="19"/>
  <c r="J248" i="19"/>
  <c r="I248" i="19"/>
  <c r="O247" i="19"/>
  <c r="N247" i="19"/>
  <c r="O246" i="19"/>
  <c r="N246" i="19"/>
  <c r="J246" i="19" s="1"/>
  <c r="M246" i="19"/>
  <c r="K246" i="19"/>
  <c r="O245" i="19"/>
  <c r="N245" i="19"/>
  <c r="I245" i="19"/>
  <c r="O244" i="19"/>
  <c r="N244" i="19"/>
  <c r="O243" i="19"/>
  <c r="N243" i="19"/>
  <c r="J243" i="19" s="1"/>
  <c r="O242" i="19"/>
  <c r="N242" i="19"/>
  <c r="O241" i="19"/>
  <c r="N241" i="19"/>
  <c r="L241" i="19"/>
  <c r="O240" i="19"/>
  <c r="N240" i="19"/>
  <c r="O239" i="19"/>
  <c r="N239" i="19"/>
  <c r="L239" i="19"/>
  <c r="J239" i="19"/>
  <c r="O238" i="19"/>
  <c r="N238" i="19"/>
  <c r="O237" i="19"/>
  <c r="N237" i="19"/>
  <c r="O236" i="19"/>
  <c r="N236" i="19"/>
  <c r="K236" i="19"/>
  <c r="O235" i="19"/>
  <c r="N235" i="19"/>
  <c r="J235" i="19" s="1"/>
  <c r="O234" i="19"/>
  <c r="N234" i="19"/>
  <c r="O233" i="19"/>
  <c r="N233" i="19"/>
  <c r="L233" i="19" s="1"/>
  <c r="M233" i="19"/>
  <c r="O232" i="19"/>
  <c r="N232" i="19"/>
  <c r="K232" i="19" s="1"/>
  <c r="M232" i="19"/>
  <c r="L232" i="19"/>
  <c r="J232" i="19"/>
  <c r="O231" i="19"/>
  <c r="N231" i="19"/>
  <c r="O230" i="19"/>
  <c r="N230" i="19"/>
  <c r="M230" i="19" s="1"/>
  <c r="O229" i="19"/>
  <c r="N229" i="19"/>
  <c r="O228" i="19"/>
  <c r="N228" i="19"/>
  <c r="L228" i="19" s="1"/>
  <c r="M228" i="19"/>
  <c r="O227" i="19"/>
  <c r="N227" i="19"/>
  <c r="L227" i="19" s="1"/>
  <c r="J227" i="19"/>
  <c r="O226" i="19"/>
  <c r="N226" i="19"/>
  <c r="K226" i="19" s="1"/>
  <c r="M226" i="19"/>
  <c r="O225" i="19"/>
  <c r="N225" i="19"/>
  <c r="L225" i="19" s="1"/>
  <c r="O224" i="19"/>
  <c r="N224" i="19"/>
  <c r="O223" i="19"/>
  <c r="N223" i="19"/>
  <c r="J223" i="19" s="1"/>
  <c r="L223" i="19"/>
  <c r="O222" i="19"/>
  <c r="N222" i="19"/>
  <c r="M222" i="19"/>
  <c r="L222" i="19"/>
  <c r="K222" i="19"/>
  <c r="J222" i="19"/>
  <c r="I222" i="19"/>
  <c r="O221" i="19"/>
  <c r="N221" i="19"/>
  <c r="O220" i="19"/>
  <c r="N220" i="19"/>
  <c r="O219" i="19"/>
  <c r="N219" i="19"/>
  <c r="L219" i="19" s="1"/>
  <c r="O218" i="19"/>
  <c r="N218" i="19"/>
  <c r="O217" i="19"/>
  <c r="N217" i="19"/>
  <c r="M217" i="19" s="1"/>
  <c r="O216" i="19"/>
  <c r="N216" i="19"/>
  <c r="M216" i="19" s="1"/>
  <c r="O215" i="19"/>
  <c r="N215" i="19"/>
  <c r="L215" i="19"/>
  <c r="O214" i="19"/>
  <c r="N214" i="19"/>
  <c r="L214" i="19"/>
  <c r="J214" i="19"/>
  <c r="I214" i="19"/>
  <c r="O213" i="19"/>
  <c r="N213" i="19"/>
  <c r="L213" i="19" s="1"/>
  <c r="O212" i="19"/>
  <c r="N212" i="19"/>
  <c r="M212" i="19" s="1"/>
  <c r="O211" i="19"/>
  <c r="N211" i="19"/>
  <c r="J211" i="19" s="1"/>
  <c r="L211" i="19"/>
  <c r="O210" i="19"/>
  <c r="N210" i="19"/>
  <c r="O209" i="19"/>
  <c r="N209" i="19"/>
  <c r="O208" i="19"/>
  <c r="N208" i="19"/>
  <c r="K208" i="19" s="1"/>
  <c r="M208" i="19"/>
  <c r="L208" i="19"/>
  <c r="J208" i="19"/>
  <c r="I208" i="19"/>
  <c r="O207" i="19"/>
  <c r="N207" i="19"/>
  <c r="M207" i="19" s="1"/>
  <c r="O206" i="19"/>
  <c r="N206" i="19"/>
  <c r="M206" i="19"/>
  <c r="I206" i="19"/>
  <c r="O205" i="19"/>
  <c r="N205" i="19"/>
  <c r="L205" i="19" s="1"/>
  <c r="I205" i="19"/>
  <c r="O204" i="19"/>
  <c r="N204" i="19"/>
  <c r="I204" i="19" s="1"/>
  <c r="M204" i="19"/>
  <c r="O203" i="19"/>
  <c r="N203" i="19"/>
  <c r="O202" i="19"/>
  <c r="N202" i="19"/>
  <c r="K202" i="19"/>
  <c r="O201" i="19"/>
  <c r="N201" i="19"/>
  <c r="I201" i="19" s="1"/>
  <c r="M201" i="19"/>
  <c r="O200" i="19"/>
  <c r="N200" i="19"/>
  <c r="M200" i="19"/>
  <c r="O199" i="19"/>
  <c r="N199" i="19"/>
  <c r="O198" i="19"/>
  <c r="N198" i="19"/>
  <c r="O197" i="19"/>
  <c r="N197" i="19"/>
  <c r="O196" i="19"/>
  <c r="N196" i="19"/>
  <c r="M196" i="19" s="1"/>
  <c r="O195" i="19"/>
  <c r="N195" i="19"/>
  <c r="L195" i="19" s="1"/>
  <c r="M195" i="19"/>
  <c r="O194" i="19"/>
  <c r="N194" i="19"/>
  <c r="O193" i="19"/>
  <c r="N193" i="19"/>
  <c r="M193" i="19"/>
  <c r="O192" i="19"/>
  <c r="N192" i="19"/>
  <c r="J192" i="19" s="1"/>
  <c r="M192" i="19"/>
  <c r="L192" i="19"/>
  <c r="K192" i="19"/>
  <c r="I192" i="19"/>
  <c r="O191" i="19"/>
  <c r="N191" i="19"/>
  <c r="M191" i="19" s="1"/>
  <c r="L191" i="19"/>
  <c r="I191" i="19"/>
  <c r="O190" i="19"/>
  <c r="N190" i="19"/>
  <c r="O189" i="19"/>
  <c r="N189" i="19"/>
  <c r="O188" i="19"/>
  <c r="N188" i="19"/>
  <c r="M188" i="19" s="1"/>
  <c r="O187" i="19"/>
  <c r="N187" i="19"/>
  <c r="J187" i="19"/>
  <c r="O186" i="19"/>
  <c r="N186" i="19"/>
  <c r="J186" i="19" s="1"/>
  <c r="O185" i="19"/>
  <c r="N185" i="19"/>
  <c r="I185" i="19" s="1"/>
  <c r="J185" i="19"/>
  <c r="O184" i="19"/>
  <c r="N184" i="19"/>
  <c r="L184" i="19" s="1"/>
  <c r="M184" i="19"/>
  <c r="I184" i="19"/>
  <c r="O183" i="19"/>
  <c r="N183" i="19"/>
  <c r="O182" i="19"/>
  <c r="N182" i="19"/>
  <c r="K182" i="19" s="1"/>
  <c r="M182" i="19"/>
  <c r="L182" i="19"/>
  <c r="J182" i="19"/>
  <c r="O181" i="19"/>
  <c r="N181" i="19"/>
  <c r="I181" i="19" s="1"/>
  <c r="L181" i="19"/>
  <c r="J181" i="19"/>
  <c r="O180" i="19"/>
  <c r="N180" i="19"/>
  <c r="O179" i="19"/>
  <c r="N179" i="19"/>
  <c r="M179" i="19" s="1"/>
  <c r="J179" i="19"/>
  <c r="O178" i="19"/>
  <c r="N178" i="19"/>
  <c r="M178" i="19" s="1"/>
  <c r="O177" i="19"/>
  <c r="N177" i="19"/>
  <c r="O176" i="19"/>
  <c r="N176" i="19"/>
  <c r="O175" i="19"/>
  <c r="N175" i="19"/>
  <c r="O174" i="19"/>
  <c r="N174" i="19"/>
  <c r="M174" i="19"/>
  <c r="O173" i="19"/>
  <c r="N173" i="19"/>
  <c r="I173" i="19" s="1"/>
  <c r="L173" i="19"/>
  <c r="J173" i="19"/>
  <c r="O172" i="19"/>
  <c r="N172" i="19"/>
  <c r="M172" i="19" s="1"/>
  <c r="O171" i="19"/>
  <c r="N171" i="19"/>
  <c r="L171" i="19" s="1"/>
  <c r="M171" i="19"/>
  <c r="O170" i="19"/>
  <c r="N170" i="19"/>
  <c r="J170" i="19" s="1"/>
  <c r="O169" i="19"/>
  <c r="N169" i="19"/>
  <c r="I169" i="19" s="1"/>
  <c r="M169" i="19"/>
  <c r="L169" i="19"/>
  <c r="O168" i="19"/>
  <c r="N168" i="19"/>
  <c r="I168" i="19" s="1"/>
  <c r="O167" i="19"/>
  <c r="N167" i="19"/>
  <c r="M167" i="19" s="1"/>
  <c r="L167" i="19"/>
  <c r="O166" i="19"/>
  <c r="N166" i="19"/>
  <c r="M166" i="19"/>
  <c r="K166" i="19"/>
  <c r="O165" i="19"/>
  <c r="N165" i="19"/>
  <c r="L165" i="19" s="1"/>
  <c r="O164" i="19"/>
  <c r="N164" i="19"/>
  <c r="M164" i="19" s="1"/>
  <c r="O163" i="19"/>
  <c r="N163" i="19"/>
  <c r="J163" i="19" s="1"/>
  <c r="M163" i="19"/>
  <c r="L163" i="19"/>
  <c r="O162" i="19"/>
  <c r="N162" i="19"/>
  <c r="O161" i="19"/>
  <c r="N161" i="19"/>
  <c r="I161" i="19" s="1"/>
  <c r="M161" i="19"/>
  <c r="J161" i="19"/>
  <c r="O160" i="19"/>
  <c r="N160" i="19"/>
  <c r="M160" i="19" s="1"/>
  <c r="O159" i="19"/>
  <c r="N159" i="19"/>
  <c r="K159" i="19"/>
  <c r="O158" i="19"/>
  <c r="N158" i="19"/>
  <c r="J158" i="19"/>
  <c r="O157" i="19"/>
  <c r="N157" i="19"/>
  <c r="O156" i="19"/>
  <c r="N156" i="19"/>
  <c r="O155" i="19"/>
  <c r="N155" i="19"/>
  <c r="L155" i="19" s="1"/>
  <c r="O154" i="19"/>
  <c r="N154" i="19"/>
  <c r="J154" i="19" s="1"/>
  <c r="M154" i="19"/>
  <c r="L154" i="19"/>
  <c r="I154" i="19"/>
  <c r="O153" i="19"/>
  <c r="N153" i="19"/>
  <c r="O152" i="19"/>
  <c r="N152" i="19"/>
  <c r="O151" i="19"/>
  <c r="N151" i="19"/>
  <c r="M151" i="19" s="1"/>
  <c r="O150" i="19"/>
  <c r="N150" i="19"/>
  <c r="O149" i="19"/>
  <c r="N149" i="19"/>
  <c r="L149" i="19"/>
  <c r="J149" i="19"/>
  <c r="O148" i="19"/>
  <c r="N148" i="19"/>
  <c r="K148" i="19" s="1"/>
  <c r="O147" i="19"/>
  <c r="N147" i="19"/>
  <c r="M147" i="19" s="1"/>
  <c r="O146" i="19"/>
  <c r="N146" i="19"/>
  <c r="M146" i="19"/>
  <c r="O145" i="19"/>
  <c r="N145" i="19"/>
  <c r="I145" i="19" s="1"/>
  <c r="M145" i="19"/>
  <c r="J145" i="19"/>
  <c r="O144" i="19"/>
  <c r="N144" i="19"/>
  <c r="O143" i="19"/>
  <c r="N143" i="19"/>
  <c r="I143" i="19" s="1"/>
  <c r="O142" i="19"/>
  <c r="N142" i="19"/>
  <c r="M142" i="19" s="1"/>
  <c r="J142" i="19"/>
  <c r="I142" i="19"/>
  <c r="O141" i="19"/>
  <c r="N141" i="19"/>
  <c r="O140" i="19"/>
  <c r="N140" i="19"/>
  <c r="K140" i="19"/>
  <c r="O139" i="19"/>
  <c r="N139" i="19"/>
  <c r="M139" i="19" s="1"/>
  <c r="O138" i="19"/>
  <c r="N138" i="19"/>
  <c r="K138" i="19" s="1"/>
  <c r="O137" i="19"/>
  <c r="N137" i="19"/>
  <c r="O136" i="19"/>
  <c r="N136" i="19"/>
  <c r="L136" i="19" s="1"/>
  <c r="I136" i="19"/>
  <c r="O135" i="19"/>
  <c r="N135" i="19"/>
  <c r="O134" i="19"/>
  <c r="N134" i="19"/>
  <c r="K134" i="19" s="1"/>
  <c r="M134" i="19"/>
  <c r="L134" i="19"/>
  <c r="J134" i="19"/>
  <c r="I134" i="19"/>
  <c r="O133" i="19"/>
  <c r="N133" i="19"/>
  <c r="I133" i="19" s="1"/>
  <c r="O132" i="19"/>
  <c r="N132" i="19"/>
  <c r="K132" i="19"/>
  <c r="O131" i="19"/>
  <c r="N131" i="19"/>
  <c r="L131" i="19" s="1"/>
  <c r="M131" i="19"/>
  <c r="O130" i="19"/>
  <c r="N130" i="19"/>
  <c r="M130" i="19" s="1"/>
  <c r="O129" i="19"/>
  <c r="N129" i="19"/>
  <c r="L129" i="19"/>
  <c r="O128" i="19"/>
  <c r="N128" i="19"/>
  <c r="O127" i="19"/>
  <c r="N127" i="19"/>
  <c r="M127" i="19" s="1"/>
  <c r="O126" i="19"/>
  <c r="N126" i="19"/>
  <c r="I126" i="19" s="1"/>
  <c r="O125" i="19"/>
  <c r="N125" i="19"/>
  <c r="O124" i="19"/>
  <c r="N124" i="19"/>
  <c r="L124" i="19" s="1"/>
  <c r="M124" i="19"/>
  <c r="K124" i="19"/>
  <c r="O123" i="19"/>
  <c r="N123" i="19"/>
  <c r="O122" i="19"/>
  <c r="N122" i="19"/>
  <c r="M122" i="19" s="1"/>
  <c r="I122" i="19"/>
  <c r="O121" i="19"/>
  <c r="N121" i="19"/>
  <c r="M121" i="19" s="1"/>
  <c r="J121" i="19"/>
  <c r="O120" i="19"/>
  <c r="N120" i="19"/>
  <c r="O119" i="19"/>
  <c r="N119" i="19"/>
  <c r="J119" i="19" s="1"/>
  <c r="K119" i="19"/>
  <c r="O118" i="19"/>
  <c r="N118" i="19"/>
  <c r="L118" i="19" s="1"/>
  <c r="M118" i="19"/>
  <c r="J118" i="19"/>
  <c r="I118" i="19"/>
  <c r="O117" i="19"/>
  <c r="N117" i="19"/>
  <c r="K117" i="19" s="1"/>
  <c r="M117" i="19"/>
  <c r="O116" i="19"/>
  <c r="N116" i="19"/>
  <c r="J116" i="19" s="1"/>
  <c r="M116" i="19"/>
  <c r="O115" i="19"/>
  <c r="N115" i="19"/>
  <c r="O114" i="19"/>
  <c r="N114" i="19"/>
  <c r="M114" i="19" s="1"/>
  <c r="O113" i="19"/>
  <c r="N113" i="19"/>
  <c r="I113" i="19" s="1"/>
  <c r="O112" i="19"/>
  <c r="N112" i="19"/>
  <c r="M112" i="19"/>
  <c r="O111" i="19"/>
  <c r="N111" i="19"/>
  <c r="J111" i="19" s="1"/>
  <c r="K111" i="19"/>
  <c r="O110" i="19"/>
  <c r="N110" i="19"/>
  <c r="L110" i="19" s="1"/>
  <c r="M110" i="19"/>
  <c r="O109" i="19"/>
  <c r="N109" i="19"/>
  <c r="L109" i="19"/>
  <c r="O108" i="19"/>
  <c r="N108" i="19"/>
  <c r="J108" i="19" s="1"/>
  <c r="I108" i="19"/>
  <c r="O107" i="19"/>
  <c r="N107" i="19"/>
  <c r="J107" i="19" s="1"/>
  <c r="O106" i="19"/>
  <c r="N106" i="19"/>
  <c r="O105" i="19"/>
  <c r="N105" i="19"/>
  <c r="M105" i="19"/>
  <c r="O104" i="19"/>
  <c r="N104" i="19"/>
  <c r="J104" i="19" s="1"/>
  <c r="M104" i="19"/>
  <c r="L104" i="19"/>
  <c r="K104" i="19"/>
  <c r="I104" i="19"/>
  <c r="O103" i="19"/>
  <c r="N103" i="19"/>
  <c r="K103" i="19" s="1"/>
  <c r="O102" i="19"/>
  <c r="N102" i="19"/>
  <c r="O101" i="19"/>
  <c r="N101" i="19"/>
  <c r="M101" i="19" s="1"/>
  <c r="L101" i="19"/>
  <c r="O100" i="19"/>
  <c r="N100" i="19"/>
  <c r="O99" i="19"/>
  <c r="N99" i="19"/>
  <c r="J99" i="19" s="1"/>
  <c r="L99" i="19"/>
  <c r="O98" i="19"/>
  <c r="N98" i="19"/>
  <c r="M98" i="19" s="1"/>
  <c r="O97" i="19"/>
  <c r="N97" i="19"/>
  <c r="M97" i="19" s="1"/>
  <c r="O96" i="19"/>
  <c r="N96" i="19"/>
  <c r="L96" i="19" s="1"/>
  <c r="I96" i="19"/>
  <c r="O95" i="19"/>
  <c r="N95" i="19"/>
  <c r="J95" i="19" s="1"/>
  <c r="K95" i="19"/>
  <c r="O94" i="19"/>
  <c r="N94" i="19"/>
  <c r="O93" i="19"/>
  <c r="N93" i="19"/>
  <c r="M93" i="19" s="1"/>
  <c r="I93" i="19"/>
  <c r="O92" i="19"/>
  <c r="N92" i="19"/>
  <c r="J92" i="19" s="1"/>
  <c r="M92" i="19"/>
  <c r="L92" i="19"/>
  <c r="K92" i="19"/>
  <c r="I92" i="19"/>
  <c r="O91" i="19"/>
  <c r="N91" i="19"/>
  <c r="O90" i="19"/>
  <c r="N90" i="19"/>
  <c r="L90" i="19" s="1"/>
  <c r="J90" i="19"/>
  <c r="O89" i="19"/>
  <c r="N89" i="19"/>
  <c r="M89" i="19" s="1"/>
  <c r="O88" i="19"/>
  <c r="N88" i="19"/>
  <c r="O87" i="19"/>
  <c r="N87" i="19"/>
  <c r="J87" i="19" s="1"/>
  <c r="O86" i="19"/>
  <c r="N86" i="19"/>
  <c r="L86" i="19" s="1"/>
  <c r="J86" i="19"/>
  <c r="O85" i="19"/>
  <c r="N85" i="19"/>
  <c r="K85" i="19" s="1"/>
  <c r="L85" i="19"/>
  <c r="O84" i="19"/>
  <c r="N84" i="19"/>
  <c r="M84" i="19" s="1"/>
  <c r="K84" i="19"/>
  <c r="O83" i="19"/>
  <c r="N83" i="19"/>
  <c r="L83" i="19" s="1"/>
  <c r="O82" i="19"/>
  <c r="N82" i="19"/>
  <c r="L82" i="19" s="1"/>
  <c r="M82" i="19"/>
  <c r="J82" i="19"/>
  <c r="O81" i="19"/>
  <c r="N81" i="19"/>
  <c r="K81" i="19" s="1"/>
  <c r="M81" i="19"/>
  <c r="L81" i="19"/>
  <c r="J81" i="19"/>
  <c r="O80" i="19"/>
  <c r="N80" i="19"/>
  <c r="O79" i="19"/>
  <c r="N79" i="19"/>
  <c r="O78" i="19"/>
  <c r="N78" i="19"/>
  <c r="L78" i="19" s="1"/>
  <c r="O77" i="19"/>
  <c r="N77" i="19"/>
  <c r="O76" i="19"/>
  <c r="N76" i="19"/>
  <c r="O75" i="19"/>
  <c r="N75" i="19"/>
  <c r="K75" i="19" s="1"/>
  <c r="O74" i="19"/>
  <c r="N74" i="19"/>
  <c r="O73" i="19"/>
  <c r="N73" i="19"/>
  <c r="K73" i="19" s="1"/>
  <c r="O72" i="19"/>
  <c r="N72" i="19"/>
  <c r="K72" i="19" s="1"/>
  <c r="M72" i="19"/>
  <c r="L72" i="19"/>
  <c r="O71" i="19"/>
  <c r="N71" i="19"/>
  <c r="K71" i="19" s="1"/>
  <c r="L71" i="19"/>
  <c r="J71" i="19"/>
  <c r="O70" i="19"/>
  <c r="N70" i="19"/>
  <c r="L70" i="19" s="1"/>
  <c r="O69" i="19"/>
  <c r="N69" i="19"/>
  <c r="K69" i="19" s="1"/>
  <c r="O68" i="19"/>
  <c r="N68" i="19"/>
  <c r="O67" i="19"/>
  <c r="N67" i="19"/>
  <c r="L67" i="19" s="1"/>
  <c r="J67" i="19"/>
  <c r="O66" i="19"/>
  <c r="N66" i="19"/>
  <c r="L66" i="19" s="1"/>
  <c r="O65" i="19"/>
  <c r="N65" i="19"/>
  <c r="K65" i="19" s="1"/>
  <c r="O64" i="19"/>
  <c r="N64" i="19"/>
  <c r="O63" i="19"/>
  <c r="N63" i="19"/>
  <c r="O62" i="19"/>
  <c r="N62" i="19"/>
  <c r="L62" i="19" s="1"/>
  <c r="O61" i="19"/>
  <c r="N61" i="19"/>
  <c r="K61" i="19" s="1"/>
  <c r="O60" i="19"/>
  <c r="N60" i="19"/>
  <c r="M60" i="19" s="1"/>
  <c r="O59" i="19"/>
  <c r="N59" i="19"/>
  <c r="K59" i="19" s="1"/>
  <c r="J59" i="19"/>
  <c r="O58" i="19"/>
  <c r="N58" i="19"/>
  <c r="L58" i="19" s="1"/>
  <c r="I58" i="19"/>
  <c r="O57" i="19"/>
  <c r="N57" i="19"/>
  <c r="L57" i="19" s="1"/>
  <c r="M57" i="19"/>
  <c r="J57" i="19"/>
  <c r="O56" i="19"/>
  <c r="N56" i="19"/>
  <c r="M56" i="19" s="1"/>
  <c r="J56" i="19"/>
  <c r="I56" i="19"/>
  <c r="O55" i="19"/>
  <c r="N55" i="19"/>
  <c r="K55" i="19" s="1"/>
  <c r="O54" i="19"/>
  <c r="N54" i="19"/>
  <c r="L54" i="19" s="1"/>
  <c r="O53" i="19"/>
  <c r="N53" i="19"/>
  <c r="O52" i="19"/>
  <c r="N52" i="19"/>
  <c r="M52" i="19" s="1"/>
  <c r="O51" i="19"/>
  <c r="N51" i="19"/>
  <c r="I51" i="19" s="1"/>
  <c r="O50" i="19"/>
  <c r="N50" i="19"/>
  <c r="M50" i="19" s="1"/>
  <c r="O49" i="19"/>
  <c r="N49" i="19"/>
  <c r="M49" i="19" s="1"/>
  <c r="O48" i="19"/>
  <c r="N48" i="19"/>
  <c r="M48" i="19" s="1"/>
  <c r="L48" i="19"/>
  <c r="K48" i="19"/>
  <c r="J48" i="19"/>
  <c r="I48" i="19"/>
  <c r="O47" i="19"/>
  <c r="N47" i="19"/>
  <c r="M47" i="19" s="1"/>
  <c r="J47" i="19"/>
  <c r="I47" i="19"/>
  <c r="O46" i="19"/>
  <c r="N46" i="19"/>
  <c r="I46" i="19" s="1"/>
  <c r="O45" i="19"/>
  <c r="N45" i="19"/>
  <c r="L45" i="19" s="1"/>
  <c r="O44" i="19"/>
  <c r="N44" i="19"/>
  <c r="M44" i="19" s="1"/>
  <c r="O43" i="19"/>
  <c r="N43" i="19"/>
  <c r="M43" i="19" s="1"/>
  <c r="J43" i="19"/>
  <c r="O42" i="19"/>
  <c r="N42" i="19"/>
  <c r="M42" i="19" s="1"/>
  <c r="O41" i="19"/>
  <c r="N41" i="19"/>
  <c r="L41" i="19" s="1"/>
  <c r="O40" i="19"/>
  <c r="N40" i="19"/>
  <c r="M40" i="19" s="1"/>
  <c r="I40" i="19"/>
  <c r="O39" i="19"/>
  <c r="N39" i="19"/>
  <c r="J39" i="19" s="1"/>
  <c r="K39" i="19"/>
  <c r="O38" i="19"/>
  <c r="N38" i="19"/>
  <c r="L38" i="19" s="1"/>
  <c r="J38" i="19"/>
  <c r="I38" i="19"/>
  <c r="O37" i="19"/>
  <c r="N37" i="19"/>
  <c r="M37" i="19" s="1"/>
  <c r="O36" i="19"/>
  <c r="N36" i="19"/>
  <c r="L36" i="19" s="1"/>
  <c r="O35" i="19"/>
  <c r="N35" i="19"/>
  <c r="M35" i="19" s="1"/>
  <c r="O34" i="19"/>
  <c r="N34" i="19"/>
  <c r="M34" i="19" s="1"/>
  <c r="O33" i="19"/>
  <c r="N33" i="19"/>
  <c r="M33" i="19" s="1"/>
  <c r="O32" i="19"/>
  <c r="N32" i="19"/>
  <c r="O31" i="19"/>
  <c r="N31" i="19"/>
  <c r="J31" i="19" s="1"/>
  <c r="O30" i="19"/>
  <c r="N30" i="19"/>
  <c r="M30" i="19" s="1"/>
  <c r="O29" i="19"/>
  <c r="N29" i="19"/>
  <c r="M29" i="19" s="1"/>
  <c r="I29" i="19"/>
  <c r="O28" i="19"/>
  <c r="N28" i="19"/>
  <c r="L28" i="19" s="1"/>
  <c r="M28" i="19"/>
  <c r="O27" i="19"/>
  <c r="N27" i="19"/>
  <c r="M27" i="19" s="1"/>
  <c r="J27" i="19"/>
  <c r="O26" i="19"/>
  <c r="N26" i="19"/>
  <c r="M26" i="19" s="1"/>
  <c r="O25" i="19"/>
  <c r="N25" i="19"/>
  <c r="I25" i="19" s="1"/>
  <c r="J25" i="19"/>
  <c r="O24" i="19"/>
  <c r="N24" i="19"/>
  <c r="O23" i="19"/>
  <c r="N23" i="19"/>
  <c r="J23" i="19" s="1"/>
  <c r="K23" i="19"/>
  <c r="O22" i="19"/>
  <c r="N22" i="19"/>
  <c r="L22" i="19" s="1"/>
  <c r="I22" i="19"/>
  <c r="O21" i="19"/>
  <c r="N21" i="19"/>
  <c r="O20" i="19"/>
  <c r="N20" i="19"/>
  <c r="L20" i="19" s="1"/>
  <c r="M20" i="19"/>
  <c r="K20" i="19"/>
  <c r="O19" i="19"/>
  <c r="N19" i="19"/>
  <c r="O18" i="19"/>
  <c r="N18" i="19"/>
  <c r="M18" i="19" s="1"/>
  <c r="O17" i="19"/>
  <c r="N17" i="19"/>
  <c r="I17" i="19" s="1"/>
  <c r="M17" i="19"/>
  <c r="L17" i="19"/>
  <c r="K17" i="19"/>
  <c r="O16" i="19"/>
  <c r="N16" i="19"/>
  <c r="M16" i="19" s="1"/>
  <c r="O15" i="19"/>
  <c r="N15" i="19"/>
  <c r="J15" i="19" s="1"/>
  <c r="O14" i="19"/>
  <c r="N14" i="19"/>
  <c r="L14" i="19" s="1"/>
  <c r="M14" i="19"/>
  <c r="J14" i="19"/>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K103" i="88"/>
  <c r="M102" i="88"/>
  <c r="L102" i="88"/>
  <c r="M101" i="88"/>
  <c r="L101" i="88"/>
  <c r="I101" i="88" s="1"/>
  <c r="M100" i="88"/>
  <c r="L100" i="88"/>
  <c r="M99" i="88"/>
  <c r="L99" i="88"/>
  <c r="I99" i="88" s="1"/>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M88" i="88"/>
  <c r="L88" i="88"/>
  <c r="I88" i="88" s="1"/>
  <c r="K88" i="88"/>
  <c r="M87" i="88"/>
  <c r="L87" i="88"/>
  <c r="I87" i="88" s="1"/>
  <c r="K87" i="88"/>
  <c r="M86" i="88"/>
  <c r="L86" i="88"/>
  <c r="I86" i="88" s="1"/>
  <c r="M85" i="88"/>
  <c r="L85" i="88"/>
  <c r="I85" i="88" s="1"/>
  <c r="M84" i="88"/>
  <c r="L84" i="88"/>
  <c r="I84" i="88" s="1"/>
  <c r="M83" i="88"/>
  <c r="L83" i="88"/>
  <c r="M82" i="88"/>
  <c r="L82" i="88"/>
  <c r="I82" i="88" s="1"/>
  <c r="M81" i="88"/>
  <c r="L81" i="88"/>
  <c r="I81" i="88" s="1"/>
  <c r="M80" i="88"/>
  <c r="L80" i="88"/>
  <c r="M79" i="88"/>
  <c r="L79" i="88"/>
  <c r="I79" i="88" s="1"/>
  <c r="M78" i="88"/>
  <c r="L78" i="88"/>
  <c r="I78" i="88" s="1"/>
  <c r="M77" i="88"/>
  <c r="L77" i="88"/>
  <c r="I77" i="88" s="1"/>
  <c r="M76" i="88"/>
  <c r="L76" i="88"/>
  <c r="I76" i="88" s="1"/>
  <c r="K76" i="88"/>
  <c r="M75" i="88"/>
  <c r="L75" i="88"/>
  <c r="M74" i="88"/>
  <c r="L74" i="88"/>
  <c r="I74" i="88" s="1"/>
  <c r="M73" i="88"/>
  <c r="L73" i="88"/>
  <c r="I73" i="88" s="1"/>
  <c r="M72" i="88"/>
  <c r="L72" i="88"/>
  <c r="I72" i="88" s="1"/>
  <c r="K72" i="88"/>
  <c r="M71" i="88"/>
  <c r="L71" i="88"/>
  <c r="I71" i="88" s="1"/>
  <c r="K71" i="88"/>
  <c r="M70" i="88"/>
  <c r="L70" i="88"/>
  <c r="I70" i="88" s="1"/>
  <c r="K70" i="88"/>
  <c r="M69" i="88"/>
  <c r="L69" i="88"/>
  <c r="I69" i="88" s="1"/>
  <c r="M68" i="88"/>
  <c r="L68" i="88"/>
  <c r="I68" i="88" s="1"/>
  <c r="K68" i="88"/>
  <c r="M67" i="88"/>
  <c r="L67" i="88"/>
  <c r="M66" i="88"/>
  <c r="L66" i="88"/>
  <c r="I66" i="88" s="1"/>
  <c r="M65" i="88"/>
  <c r="L65" i="88"/>
  <c r="I65" i="88" s="1"/>
  <c r="M64" i="88"/>
  <c r="L64" i="88"/>
  <c r="I64" i="88" s="1"/>
  <c r="M63" i="88"/>
  <c r="L63" i="88"/>
  <c r="I63" i="88" s="1"/>
  <c r="K63" i="88"/>
  <c r="M62" i="88"/>
  <c r="L62" i="88"/>
  <c r="I62" i="88" s="1"/>
  <c r="K62" i="88"/>
  <c r="M61" i="88"/>
  <c r="L61" i="88"/>
  <c r="I61" i="88" s="1"/>
  <c r="M60" i="88"/>
  <c r="L60" i="88"/>
  <c r="I60" i="88" s="1"/>
  <c r="K60" i="88"/>
  <c r="M59" i="88"/>
  <c r="L59" i="88"/>
  <c r="M58" i="88"/>
  <c r="L58" i="88"/>
  <c r="I58" i="88" s="1"/>
  <c r="M57" i="88"/>
  <c r="L57" i="88"/>
  <c r="I57" i="88" s="1"/>
  <c r="M56" i="88"/>
  <c r="L56" i="88"/>
  <c r="I56" i="88" s="1"/>
  <c r="M55" i="88"/>
  <c r="L55" i="88"/>
  <c r="I55" i="88" s="1"/>
  <c r="M54" i="88"/>
  <c r="L54" i="88"/>
  <c r="M53" i="88"/>
  <c r="L53" i="88"/>
  <c r="I53" i="88" s="1"/>
  <c r="M52" i="88"/>
  <c r="L52" i="88"/>
  <c r="M51" i="88"/>
  <c r="L51" i="88"/>
  <c r="M50" i="88"/>
  <c r="L50" i="88"/>
  <c r="I50" i="88" s="1"/>
  <c r="M49" i="88"/>
  <c r="L49" i="88"/>
  <c r="I49" i="88" s="1"/>
  <c r="K49" i="88"/>
  <c r="M48" i="88"/>
  <c r="L48" i="88"/>
  <c r="I48" i="88" s="1"/>
  <c r="K48" i="88"/>
  <c r="M47" i="88"/>
  <c r="L47" i="88"/>
  <c r="I47" i="88" s="1"/>
  <c r="M46" i="88"/>
  <c r="L46" i="88"/>
  <c r="M45" i="88"/>
  <c r="L45" i="88"/>
  <c r="I45" i="88" s="1"/>
  <c r="M44" i="88"/>
  <c r="L44" i="88"/>
  <c r="I44" i="88" s="1"/>
  <c r="M43" i="88"/>
  <c r="L43" i="88"/>
  <c r="M42" i="88"/>
  <c r="L42" i="88"/>
  <c r="I42" i="88" s="1"/>
  <c r="M41" i="88"/>
  <c r="L41" i="88"/>
  <c r="I41" i="88" s="1"/>
  <c r="K41" i="88"/>
  <c r="M40" i="88"/>
  <c r="L40" i="88"/>
  <c r="I40" i="88" s="1"/>
  <c r="K40" i="88"/>
  <c r="M39" i="88"/>
  <c r="L39" i="88"/>
  <c r="I39" i="88" s="1"/>
  <c r="K39" i="88"/>
  <c r="M38" i="88"/>
  <c r="L38" i="88"/>
  <c r="I38" i="88" s="1"/>
  <c r="M37" i="88"/>
  <c r="L37" i="88"/>
  <c r="I37" i="88" s="1"/>
  <c r="M36" i="88"/>
  <c r="L36" i="88"/>
  <c r="I36" i="88" s="1"/>
  <c r="K36" i="88"/>
  <c r="M35" i="88"/>
  <c r="L35" i="88"/>
  <c r="M34" i="88"/>
  <c r="L34" i="88"/>
  <c r="I34" i="88" s="1"/>
  <c r="M33" i="88"/>
  <c r="L33" i="88"/>
  <c r="I33" i="88" s="1"/>
  <c r="M32" i="88"/>
  <c r="L32" i="88"/>
  <c r="I32" i="88" s="1"/>
  <c r="K32" i="88"/>
  <c r="M31" i="88"/>
  <c r="L31" i="88"/>
  <c r="I31" i="88" s="1"/>
  <c r="K31" i="88"/>
  <c r="M30" i="88"/>
  <c r="L30" i="88"/>
  <c r="I30" i="88" s="1"/>
  <c r="K30" i="88"/>
  <c r="M29" i="88"/>
  <c r="L29" i="88"/>
  <c r="I29" i="88" s="1"/>
  <c r="M28" i="88"/>
  <c r="L28" i="88"/>
  <c r="I28" i="88" s="1"/>
  <c r="K28" i="88"/>
  <c r="M27" i="88"/>
  <c r="L27" i="88"/>
  <c r="M26" i="88"/>
  <c r="L26" i="88"/>
  <c r="I26" i="88" s="1"/>
  <c r="M25" i="88"/>
  <c r="L25" i="88"/>
  <c r="I25" i="88" s="1"/>
  <c r="M24" i="88"/>
  <c r="L24" i="88"/>
  <c r="I24" i="88" s="1"/>
  <c r="M23" i="88"/>
  <c r="L23" i="88"/>
  <c r="I23" i="88" s="1"/>
  <c r="K23" i="88"/>
  <c r="M22" i="88"/>
  <c r="L22" i="88"/>
  <c r="I22" i="88" s="1"/>
  <c r="M21" i="88"/>
  <c r="L21" i="88"/>
  <c r="I21" i="88" s="1"/>
  <c r="M20" i="88"/>
  <c r="L20" i="88"/>
  <c r="I20" i="88" s="1"/>
  <c r="M19" i="88"/>
  <c r="L19" i="88"/>
  <c r="M18" i="88"/>
  <c r="L18" i="88"/>
  <c r="I18" i="88" s="1"/>
  <c r="M17" i="88"/>
  <c r="L17" i="88"/>
  <c r="I17" i="88" s="1"/>
  <c r="K17" i="88"/>
  <c r="M16" i="88"/>
  <c r="L16" i="88"/>
  <c r="I16" i="88" s="1"/>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H30" i="1"/>
  <c r="I30" i="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H49" i="1"/>
  <c r="I49" i="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H74" i="1"/>
  <c r="I74" i="1"/>
  <c r="J74" i="1"/>
  <c r="I75" i="1"/>
  <c r="H75" i="1" s="1"/>
  <c r="J75" i="1"/>
  <c r="I76" i="1"/>
  <c r="H76" i="1" s="1"/>
  <c r="J76" i="1"/>
  <c r="I77" i="1"/>
  <c r="H77" i="1" s="1"/>
  <c r="J77" i="1"/>
  <c r="I78" i="1"/>
  <c r="H78" i="1" s="1"/>
  <c r="J78" i="1"/>
  <c r="I79" i="1"/>
  <c r="H79" i="1" s="1"/>
  <c r="J79" i="1"/>
  <c r="I80" i="1"/>
  <c r="H80" i="1" s="1"/>
  <c r="J80" i="1"/>
  <c r="H81" i="1"/>
  <c r="I81" i="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I94" i="1"/>
  <c r="H94" i="1" s="1"/>
  <c r="J94" i="1"/>
  <c r="I95" i="1"/>
  <c r="H95" i="1" s="1"/>
  <c r="J95" i="1"/>
  <c r="I96" i="1"/>
  <c r="H96" i="1" s="1"/>
  <c r="J96" i="1"/>
  <c r="H97" i="1"/>
  <c r="I97" i="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H113" i="1"/>
  <c r="I113" i="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H126" i="1"/>
  <c r="I126" i="1"/>
  <c r="J126" i="1"/>
  <c r="I127" i="1"/>
  <c r="H127" i="1" s="1"/>
  <c r="J127" i="1"/>
  <c r="I128" i="1"/>
  <c r="H128" i="1" s="1"/>
  <c r="J128" i="1"/>
  <c r="H129" i="1"/>
  <c r="I129" i="1"/>
  <c r="J129" i="1"/>
  <c r="H130" i="1"/>
  <c r="I130" i="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I142" i="1"/>
  <c r="H142" i="1" s="1"/>
  <c r="J142" i="1"/>
  <c r="I143" i="1"/>
  <c r="H143" i="1" s="1"/>
  <c r="J143" i="1"/>
  <c r="I144" i="1"/>
  <c r="H144" i="1" s="1"/>
  <c r="J144" i="1"/>
  <c r="H145" i="1"/>
  <c r="I145" i="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H158" i="1"/>
  <c r="I158" i="1"/>
  <c r="J158" i="1"/>
  <c r="I159" i="1"/>
  <c r="H159" i="1" s="1"/>
  <c r="J159" i="1"/>
  <c r="I160" i="1"/>
  <c r="H160" i="1" s="1"/>
  <c r="J160" i="1"/>
  <c r="H161" i="1"/>
  <c r="I161" i="1"/>
  <c r="J161" i="1"/>
  <c r="H162" i="1"/>
  <c r="I162" i="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I174" i="1"/>
  <c r="H174" i="1" s="1"/>
  <c r="J174" i="1"/>
  <c r="I175" i="1"/>
  <c r="H175" i="1" s="1"/>
  <c r="J175" i="1"/>
  <c r="I176" i="1"/>
  <c r="H176" i="1" s="1"/>
  <c r="J176" i="1"/>
  <c r="H177" i="1"/>
  <c r="I177" i="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H190" i="1"/>
  <c r="I190" i="1"/>
  <c r="J190" i="1"/>
  <c r="I191" i="1"/>
  <c r="H191" i="1" s="1"/>
  <c r="J191" i="1"/>
  <c r="I192" i="1"/>
  <c r="H192" i="1" s="1"/>
  <c r="J192" i="1"/>
  <c r="H193" i="1"/>
  <c r="I193" i="1"/>
  <c r="J193" i="1"/>
  <c r="H194" i="1"/>
  <c r="I194" i="1"/>
  <c r="J194" i="1"/>
  <c r="I195" i="1"/>
  <c r="H195" i="1" s="1"/>
  <c r="J195" i="1"/>
  <c r="H196" i="1"/>
  <c r="I196" i="1"/>
  <c r="J196" i="1"/>
  <c r="I197" i="1"/>
  <c r="H197" i="1" s="1"/>
  <c r="J197" i="1"/>
  <c r="I198" i="1"/>
  <c r="H198" i="1" s="1"/>
  <c r="J198" i="1"/>
  <c r="I199" i="1"/>
  <c r="H199" i="1" s="1"/>
  <c r="J199" i="1"/>
  <c r="H200" i="1"/>
  <c r="I200" i="1"/>
  <c r="J200" i="1"/>
  <c r="I201" i="1"/>
  <c r="H201" i="1" s="1"/>
  <c r="J201" i="1"/>
  <c r="H202" i="1"/>
  <c r="I202" i="1"/>
  <c r="J202" i="1"/>
  <c r="I203" i="1"/>
  <c r="H203" i="1" s="1"/>
  <c r="J203" i="1"/>
  <c r="I204" i="1"/>
  <c r="H204" i="1" s="1"/>
  <c r="J204" i="1"/>
  <c r="I205" i="1"/>
  <c r="H205" i="1" s="1"/>
  <c r="J205" i="1"/>
  <c r="I206" i="1"/>
  <c r="H206" i="1" s="1"/>
  <c r="J206" i="1"/>
  <c r="I207" i="1"/>
  <c r="H207" i="1" s="1"/>
  <c r="J207" i="1"/>
  <c r="H208" i="1"/>
  <c r="I208" i="1"/>
  <c r="J208" i="1"/>
  <c r="I209" i="1"/>
  <c r="H209" i="1" s="1"/>
  <c r="J209" i="1"/>
  <c r="I210" i="1"/>
  <c r="H210" i="1" s="1"/>
  <c r="J210" i="1"/>
  <c r="I211" i="1"/>
  <c r="H211" i="1" s="1"/>
  <c r="J211" i="1"/>
  <c r="H212" i="1"/>
  <c r="I212" i="1"/>
  <c r="J212" i="1"/>
  <c r="I213" i="1"/>
  <c r="H213" i="1" s="1"/>
  <c r="J213" i="1"/>
  <c r="H214" i="1"/>
  <c r="I214" i="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H240" i="1"/>
  <c r="I240" i="1"/>
  <c r="J240" i="1"/>
  <c r="I241" i="1"/>
  <c r="H241" i="1" s="1"/>
  <c r="J241" i="1"/>
  <c r="I242" i="1"/>
  <c r="H242" i="1" s="1"/>
  <c r="J242" i="1"/>
  <c r="I243" i="1"/>
  <c r="H243" i="1" s="1"/>
  <c r="J243" i="1"/>
  <c r="H244" i="1"/>
  <c r="I244" i="1"/>
  <c r="J244" i="1"/>
  <c r="I245" i="1"/>
  <c r="H245" i="1" s="1"/>
  <c r="J245" i="1"/>
  <c r="H246" i="1"/>
  <c r="I246" i="1"/>
  <c r="J246" i="1"/>
  <c r="I247" i="1"/>
  <c r="H247" i="1" s="1"/>
  <c r="J247" i="1"/>
  <c r="H248" i="1"/>
  <c r="I248" i="1"/>
  <c r="J248" i="1"/>
  <c r="H249" i="1"/>
  <c r="I249" i="1"/>
  <c r="J249" i="1"/>
  <c r="H250" i="1"/>
  <c r="I250" i="1"/>
  <c r="J250" i="1"/>
  <c r="I251" i="1"/>
  <c r="H251" i="1" s="1"/>
  <c r="J251" i="1"/>
  <c r="H252" i="1"/>
  <c r="I252" i="1"/>
  <c r="J252" i="1"/>
  <c r="I253" i="1"/>
  <c r="H253" i="1" s="1"/>
  <c r="J253" i="1"/>
  <c r="H254" i="1"/>
  <c r="I254" i="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H24" i="134"/>
  <c r="I24" i="134"/>
  <c r="J24" i="134"/>
  <c r="H25" i="134"/>
  <c r="I25" i="134"/>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H54" i="134"/>
  <c r="I54" i="134"/>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H64" i="134"/>
  <c r="I64" i="134"/>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H72" i="134"/>
  <c r="I72" i="134"/>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H86" i="134"/>
  <c r="I86" i="134"/>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H128" i="134"/>
  <c r="I128" i="134"/>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H136" i="134"/>
  <c r="I136" i="134"/>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H150" i="134"/>
  <c r="I150" i="134"/>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H166" i="134"/>
  <c r="I166" i="134"/>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H182" i="134"/>
  <c r="I182" i="134"/>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H192" i="134"/>
  <c r="I192" i="134"/>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H200" i="134"/>
  <c r="I200" i="134"/>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H214" i="134"/>
  <c r="I214" i="134"/>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H246" i="134"/>
  <c r="I246" i="134"/>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H256" i="134"/>
  <c r="I256" i="134"/>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H15" i="115"/>
  <c r="I15" i="115"/>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H23" i="115"/>
  <c r="I23" i="115"/>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H64" i="115"/>
  <c r="I64" i="115"/>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H80" i="115"/>
  <c r="I80" i="115"/>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H88" i="115"/>
  <c r="I88" i="115"/>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H96" i="115"/>
  <c r="I96" i="115"/>
  <c r="J96" i="115"/>
  <c r="I97" i="115"/>
  <c r="H97" i="115" s="1"/>
  <c r="J97" i="115"/>
  <c r="I98" i="115"/>
  <c r="H98" i="115" s="1"/>
  <c r="J98" i="115"/>
  <c r="I99" i="115"/>
  <c r="H99" i="115" s="1"/>
  <c r="J99" i="115"/>
  <c r="I100" i="115"/>
  <c r="H100" i="115" s="1"/>
  <c r="J100" i="115"/>
  <c r="I101" i="115"/>
  <c r="H101" i="115" s="1"/>
  <c r="J101" i="115"/>
  <c r="H102" i="115"/>
  <c r="I102" i="115"/>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H111" i="115"/>
  <c r="I111" i="115"/>
  <c r="J111" i="115"/>
  <c r="H112" i="115"/>
  <c r="I112" i="115"/>
  <c r="J112" i="115"/>
  <c r="I113" i="115"/>
  <c r="H113" i="115" s="1"/>
  <c r="J113" i="115"/>
  <c r="I114" i="115"/>
  <c r="H114" i="115" s="1"/>
  <c r="J114" i="115"/>
  <c r="I115" i="115"/>
  <c r="H115" i="115" s="1"/>
  <c r="J115" i="115"/>
  <c r="I116" i="115"/>
  <c r="H116" i="115" s="1"/>
  <c r="J116" i="115"/>
  <c r="I117" i="115"/>
  <c r="H117" i="115" s="1"/>
  <c r="J117" i="115"/>
  <c r="H118" i="115"/>
  <c r="I118" i="115"/>
  <c r="J118" i="115"/>
  <c r="I119" i="115"/>
  <c r="H119" i="115" s="1"/>
  <c r="J119" i="115"/>
  <c r="H120" i="115"/>
  <c r="I120" i="115"/>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H136" i="115"/>
  <c r="I136" i="115"/>
  <c r="J136" i="115"/>
  <c r="I137" i="115"/>
  <c r="H137" i="115" s="1"/>
  <c r="J137" i="115"/>
  <c r="I138" i="115"/>
  <c r="H138" i="115" s="1"/>
  <c r="J138" i="115"/>
  <c r="H139" i="115"/>
  <c r="I139" i="115"/>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H155" i="115"/>
  <c r="I155" i="115"/>
  <c r="J155" i="115"/>
  <c r="I156" i="115"/>
  <c r="H156" i="115" s="1"/>
  <c r="J156" i="115"/>
  <c r="I157" i="115"/>
  <c r="H157" i="115" s="1"/>
  <c r="J157" i="115"/>
  <c r="I158" i="115"/>
  <c r="H158" i="115" s="1"/>
  <c r="J158" i="115"/>
  <c r="I159" i="115"/>
  <c r="H159" i="115" s="1"/>
  <c r="J159" i="115"/>
  <c r="I160" i="115"/>
  <c r="H160" i="115" s="1"/>
  <c r="J160" i="115"/>
  <c r="H161" i="115"/>
  <c r="I161" i="115"/>
  <c r="J161" i="115"/>
  <c r="I162" i="115"/>
  <c r="H162" i="115" s="1"/>
  <c r="J162" i="115"/>
  <c r="I163" i="115"/>
  <c r="H163" i="115" s="1"/>
  <c r="J163" i="115"/>
  <c r="I164" i="115"/>
  <c r="H164" i="115" s="1"/>
  <c r="J164" i="115"/>
  <c r="I165" i="115"/>
  <c r="H165" i="115" s="1"/>
  <c r="J165" i="115"/>
  <c r="I166" i="115"/>
  <c r="H166" i="115" s="1"/>
  <c r="J166" i="115"/>
  <c r="I167" i="115"/>
  <c r="H167" i="115" s="1"/>
  <c r="J167" i="115"/>
  <c r="H168" i="115"/>
  <c r="I168" i="115"/>
  <c r="J168" i="115"/>
  <c r="I169" i="115"/>
  <c r="H169" i="115" s="1"/>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H177" i="115"/>
  <c r="I177" i="115"/>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H191" i="115"/>
  <c r="I191" i="115"/>
  <c r="J191" i="115"/>
  <c r="I192" i="115"/>
  <c r="H192" i="115" s="1"/>
  <c r="J192" i="115"/>
  <c r="I193" i="115"/>
  <c r="H193" i="115" s="1"/>
  <c r="J193" i="115"/>
  <c r="I194" i="115"/>
  <c r="H194" i="115" s="1"/>
  <c r="J194" i="115"/>
  <c r="I195" i="115"/>
  <c r="H195" i="115" s="1"/>
  <c r="J195" i="115"/>
  <c r="I196" i="115"/>
  <c r="H196" i="115" s="1"/>
  <c r="J196" i="115"/>
  <c r="I197" i="115"/>
  <c r="H197" i="115" s="1"/>
  <c r="J197" i="115"/>
  <c r="H198" i="115"/>
  <c r="I198" i="115"/>
  <c r="J198" i="115"/>
  <c r="I199" i="115"/>
  <c r="H199" i="115" s="1"/>
  <c r="J199" i="115"/>
  <c r="I200" i="115"/>
  <c r="H200" i="115" s="1"/>
  <c r="J200" i="115"/>
  <c r="I201" i="115"/>
  <c r="H201" i="115" s="1"/>
  <c r="J201" i="115"/>
  <c r="I202" i="115"/>
  <c r="H202" i="115" s="1"/>
  <c r="J202" i="115"/>
  <c r="H203" i="115"/>
  <c r="I203" i="115"/>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H219" i="115"/>
  <c r="I219" i="115"/>
  <c r="J219" i="115"/>
  <c r="I220" i="115"/>
  <c r="H220" i="115" s="1"/>
  <c r="J220" i="115"/>
  <c r="I221" i="115"/>
  <c r="H221" i="115" s="1"/>
  <c r="J221" i="115"/>
  <c r="I222" i="115"/>
  <c r="H222" i="115" s="1"/>
  <c r="J222" i="115"/>
  <c r="I223" i="115"/>
  <c r="H223" i="115" s="1"/>
  <c r="J223" i="115"/>
  <c r="I224" i="115"/>
  <c r="H224" i="115" s="1"/>
  <c r="J224" i="115"/>
  <c r="H225" i="115"/>
  <c r="I225" i="115"/>
  <c r="J225" i="115"/>
  <c r="I226" i="115"/>
  <c r="H226" i="115" s="1"/>
  <c r="J226" i="115"/>
  <c r="I227" i="115"/>
  <c r="H227" i="115" s="1"/>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H241" i="115"/>
  <c r="I241" i="115"/>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H28" i="117"/>
  <c r="I28" i="117"/>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H44" i="117"/>
  <c r="I44" i="117"/>
  <c r="J44" i="117"/>
  <c r="I45" i="117"/>
  <c r="H45" i="117" s="1"/>
  <c r="J45" i="117"/>
  <c r="I46" i="117"/>
  <c r="H46" i="117" s="1"/>
  <c r="J46" i="117"/>
  <c r="I47" i="117"/>
  <c r="H47" i="117" s="1"/>
  <c r="J47" i="117"/>
  <c r="I48" i="117"/>
  <c r="H48" i="117" s="1"/>
  <c r="J48" i="117"/>
  <c r="H49" i="117"/>
  <c r="I49" i="117"/>
  <c r="J49" i="117"/>
  <c r="I50" i="117"/>
  <c r="H50" i="117" s="1"/>
  <c r="J50" i="117"/>
  <c r="I51" i="117"/>
  <c r="H51" i="117" s="1"/>
  <c r="J51" i="117"/>
  <c r="H52" i="117"/>
  <c r="I52" i="117"/>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H60" i="117"/>
  <c r="I60" i="117"/>
  <c r="J60" i="117"/>
  <c r="I61" i="117"/>
  <c r="H61" i="117" s="1"/>
  <c r="J61" i="117"/>
  <c r="I62" i="117"/>
  <c r="H62" i="117" s="1"/>
  <c r="J62" i="117"/>
  <c r="I63" i="117"/>
  <c r="H63" i="117" s="1"/>
  <c r="J63" i="117"/>
  <c r="I64" i="117"/>
  <c r="H64" i="117" s="1"/>
  <c r="J64" i="117"/>
  <c r="H65" i="117"/>
  <c r="I65" i="117"/>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H92" i="117"/>
  <c r="I92" i="117"/>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H116" i="117"/>
  <c r="I116" i="117"/>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H124" i="117"/>
  <c r="I124" i="117"/>
  <c r="J124" i="117"/>
  <c r="I125" i="117"/>
  <c r="H125" i="117" s="1"/>
  <c r="J125" i="117"/>
  <c r="I126" i="117"/>
  <c r="H126" i="117" s="1"/>
  <c r="J126" i="117"/>
  <c r="I127" i="117"/>
  <c r="H127" i="117" s="1"/>
  <c r="J127" i="117"/>
  <c r="I128" i="117"/>
  <c r="H128" i="117" s="1"/>
  <c r="J128" i="117"/>
  <c r="H129" i="117"/>
  <c r="I129" i="117"/>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H137" i="117"/>
  <c r="I137" i="117"/>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H146" i="117"/>
  <c r="I146" i="117"/>
  <c r="J146" i="117"/>
  <c r="I147" i="117"/>
  <c r="H147" i="117" s="1"/>
  <c r="J147" i="117"/>
  <c r="I148" i="117"/>
  <c r="H148" i="117" s="1"/>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H188" i="117"/>
  <c r="I188" i="117"/>
  <c r="J188" i="117"/>
  <c r="I189" i="117"/>
  <c r="H189" i="117" s="1"/>
  <c r="J189" i="117"/>
  <c r="I190" i="117"/>
  <c r="H190" i="117" s="1"/>
  <c r="J190" i="117"/>
  <c r="I191" i="117"/>
  <c r="H191" i="117" s="1"/>
  <c r="J191" i="117"/>
  <c r="I192" i="117"/>
  <c r="H192" i="117" s="1"/>
  <c r="J192" i="117"/>
  <c r="H193" i="117"/>
  <c r="I193" i="117"/>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H209" i="117"/>
  <c r="I209" i="117"/>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H220" i="117"/>
  <c r="I220" i="117"/>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H252" i="117"/>
  <c r="I252" i="117"/>
  <c r="J252" i="117"/>
  <c r="I253" i="117"/>
  <c r="H253" i="117" s="1"/>
  <c r="J253" i="117"/>
  <c r="I254" i="117"/>
  <c r="H254" i="117" s="1"/>
  <c r="J254" i="117"/>
  <c r="I255" i="117"/>
  <c r="H255" i="117" s="1"/>
  <c r="J255" i="117"/>
  <c r="I256" i="117"/>
  <c r="H256" i="117" s="1"/>
  <c r="J256" i="117"/>
  <c r="H257" i="117"/>
  <c r="I257" i="117"/>
  <c r="J257" i="117"/>
  <c r="I258" i="117"/>
  <c r="H258" i="117" s="1"/>
  <c r="J258" i="117"/>
  <c r="I259" i="117"/>
  <c r="H259" i="117" s="1"/>
  <c r="J259" i="117"/>
  <c r="K11" i="23"/>
  <c r="M11" i="23"/>
  <c r="Q11" i="23"/>
  <c r="R11" i="23"/>
  <c r="L12" i="23"/>
  <c r="M12" i="23"/>
  <c r="O12" i="23"/>
  <c r="Q12" i="23"/>
  <c r="P12" i="23" s="1"/>
  <c r="R12" i="23"/>
  <c r="K13" i="23"/>
  <c r="L13" i="23"/>
  <c r="M13" i="23"/>
  <c r="Q13" i="23"/>
  <c r="R13" i="23"/>
  <c r="K14" i="23"/>
  <c r="L14" i="23"/>
  <c r="M14" i="23"/>
  <c r="Q14" i="23"/>
  <c r="R14" i="23"/>
  <c r="K15" i="23"/>
  <c r="L15" i="23"/>
  <c r="M15" i="23"/>
  <c r="Q15" i="23"/>
  <c r="R15" i="23"/>
  <c r="K16" i="23"/>
  <c r="L16" i="23"/>
  <c r="M16" i="23"/>
  <c r="Q16" i="23"/>
  <c r="P16" i="23" s="1"/>
  <c r="R16" i="23"/>
  <c r="K17" i="23"/>
  <c r="L17" i="23"/>
  <c r="M17" i="23"/>
  <c r="O17" i="23"/>
  <c r="Q17" i="23"/>
  <c r="N17" i="23" s="1"/>
  <c r="R17" i="23"/>
  <c r="S17" i="23"/>
  <c r="K18" i="23"/>
  <c r="L18" i="23"/>
  <c r="M18" i="23"/>
  <c r="Q18" i="23"/>
  <c r="R18" i="23"/>
  <c r="K19" i="23"/>
  <c r="L19" i="23"/>
  <c r="M19" i="23"/>
  <c r="Q19" i="23"/>
  <c r="R19" i="23"/>
  <c r="K20" i="23"/>
  <c r="L20" i="23"/>
  <c r="M20" i="23"/>
  <c r="Q20" i="23"/>
  <c r="R20" i="23"/>
  <c r="K21" i="23"/>
  <c r="L21" i="23"/>
  <c r="M21" i="23"/>
  <c r="Q21" i="23"/>
  <c r="N21" i="23" s="1"/>
  <c r="R21" i="23"/>
  <c r="K22" i="23"/>
  <c r="L22" i="23"/>
  <c r="M22" i="23"/>
  <c r="Q22" i="23"/>
  <c r="R22" i="23"/>
  <c r="K23" i="23"/>
  <c r="L23" i="23"/>
  <c r="M23" i="23"/>
  <c r="Q23" i="23"/>
  <c r="R23" i="23"/>
  <c r="K24" i="23"/>
  <c r="L24" i="23"/>
  <c r="M24" i="23"/>
  <c r="O24" i="23"/>
  <c r="Q24" i="23"/>
  <c r="P24" i="23" s="1"/>
  <c r="R24" i="23"/>
  <c r="K25" i="23"/>
  <c r="L25" i="23"/>
  <c r="M25" i="23"/>
  <c r="Q25" i="23"/>
  <c r="R25" i="23"/>
  <c r="K26" i="23"/>
  <c r="L26" i="23"/>
  <c r="M26" i="23"/>
  <c r="Q26" i="23"/>
  <c r="R26" i="23"/>
  <c r="K27" i="23"/>
  <c r="L27" i="23"/>
  <c r="M27" i="23"/>
  <c r="Q27" i="23"/>
  <c r="R27" i="23"/>
  <c r="K28" i="23"/>
  <c r="L28" i="23"/>
  <c r="M28" i="23"/>
  <c r="Q28" i="23"/>
  <c r="P28" i="23" s="1"/>
  <c r="R28" i="23"/>
  <c r="K29" i="23"/>
  <c r="L29" i="23"/>
  <c r="M29" i="23"/>
  <c r="O29" i="23"/>
  <c r="Q29" i="23"/>
  <c r="N29" i="23" s="1"/>
  <c r="R29" i="23"/>
  <c r="K30" i="23"/>
  <c r="L30" i="23"/>
  <c r="M30" i="23"/>
  <c r="Q30" i="23"/>
  <c r="R30" i="23"/>
  <c r="K31" i="23"/>
  <c r="L31" i="23"/>
  <c r="M31" i="23"/>
  <c r="Q31" i="23"/>
  <c r="R31" i="23"/>
  <c r="K32" i="23"/>
  <c r="L32" i="23"/>
  <c r="M32" i="23"/>
  <c r="O32" i="23"/>
  <c r="Q32" i="23"/>
  <c r="P32" i="23" s="1"/>
  <c r="R32" i="23"/>
  <c r="K33" i="23"/>
  <c r="L33" i="23"/>
  <c r="M33" i="23"/>
  <c r="Q33" i="23"/>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R40" i="23"/>
  <c r="K41" i="23"/>
  <c r="L41" i="23"/>
  <c r="M41" i="23"/>
  <c r="O41" i="23"/>
  <c r="Q41" i="23"/>
  <c r="N41" i="23" s="1"/>
  <c r="R41" i="23"/>
  <c r="K42" i="23"/>
  <c r="L42" i="23"/>
  <c r="M42" i="23"/>
  <c r="Q42" i="23"/>
  <c r="R42" i="23"/>
  <c r="K43" i="23"/>
  <c r="L43" i="23"/>
  <c r="M43" i="23"/>
  <c r="O43" i="23"/>
  <c r="Q43" i="23"/>
  <c r="R43" i="23"/>
  <c r="K44" i="23"/>
  <c r="L44" i="23"/>
  <c r="M44" i="23"/>
  <c r="Q44" i="23"/>
  <c r="R44" i="23"/>
  <c r="K45" i="23"/>
  <c r="L45" i="23"/>
  <c r="M45" i="23"/>
  <c r="Q45" i="23"/>
  <c r="N45" i="23" s="1"/>
  <c r="R45" i="23"/>
  <c r="K46" i="23"/>
  <c r="L46" i="23"/>
  <c r="M46" i="23"/>
  <c r="Q46" i="23"/>
  <c r="S46" i="23" s="1"/>
  <c r="R46" i="23"/>
  <c r="K47" i="23"/>
  <c r="L47" i="23"/>
  <c r="M47" i="23"/>
  <c r="Q47" i="23"/>
  <c r="R47" i="23"/>
  <c r="K48" i="23"/>
  <c r="L48" i="23"/>
  <c r="M48" i="23"/>
  <c r="O48" i="23"/>
  <c r="Q48" i="23"/>
  <c r="P48" i="23" s="1"/>
  <c r="R48" i="23"/>
  <c r="K49" i="23"/>
  <c r="L49" i="23"/>
  <c r="M49" i="23"/>
  <c r="O49" i="23"/>
  <c r="Q49" i="23"/>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S65" i="23"/>
  <c r="K66" i="23"/>
  <c r="L66" i="23"/>
  <c r="M66" i="23"/>
  <c r="Q66" i="23"/>
  <c r="S66" i="23" s="1"/>
  <c r="R66" i="23"/>
  <c r="K67" i="23"/>
  <c r="L67" i="23"/>
  <c r="M67" i="23"/>
  <c r="Q67" i="23"/>
  <c r="S67" i="23" s="1"/>
  <c r="R67" i="23"/>
  <c r="K68" i="23"/>
  <c r="L68" i="23"/>
  <c r="M68" i="23"/>
  <c r="Q68" i="23"/>
  <c r="O68" i="23" s="1"/>
  <c r="R68" i="23"/>
  <c r="K69" i="23"/>
  <c r="L69" i="23"/>
  <c r="M69" i="23"/>
  <c r="O69" i="23"/>
  <c r="Q69" i="23"/>
  <c r="N69" i="23" s="1"/>
  <c r="R69" i="23"/>
  <c r="S69" i="23"/>
  <c r="K70" i="23"/>
  <c r="L70" i="23"/>
  <c r="M70" i="23"/>
  <c r="Q70" i="23"/>
  <c r="S70" i="23" s="1"/>
  <c r="R70" i="23"/>
  <c r="K71" i="23"/>
  <c r="L71" i="23"/>
  <c r="M71" i="23"/>
  <c r="Q71" i="23"/>
  <c r="R71" i="23"/>
  <c r="K72" i="23"/>
  <c r="L72" i="23"/>
  <c r="M72" i="23"/>
  <c r="Q72" i="23"/>
  <c r="O72" i="23" s="1"/>
  <c r="R72" i="23"/>
  <c r="K73" i="23"/>
  <c r="L73" i="23"/>
  <c r="M73" i="23"/>
  <c r="O73" i="23"/>
  <c r="Q73" i="23"/>
  <c r="N73" i="23" s="1"/>
  <c r="R73" i="23"/>
  <c r="K74" i="23"/>
  <c r="L74" i="23"/>
  <c r="M74" i="23"/>
  <c r="Q74" i="23"/>
  <c r="S74" i="23" s="1"/>
  <c r="R74" i="23"/>
  <c r="K75" i="23"/>
  <c r="L75" i="23"/>
  <c r="M75" i="23"/>
  <c r="O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Q79" i="23"/>
  <c r="R79" i="23"/>
  <c r="K80" i="23"/>
  <c r="L80" i="23"/>
  <c r="M80" i="23"/>
  <c r="Q80" i="23"/>
  <c r="O80" i="23" s="1"/>
  <c r="R80" i="23"/>
  <c r="K81" i="23"/>
  <c r="L81" i="23"/>
  <c r="M81" i="23"/>
  <c r="O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O85" i="23"/>
  <c r="Q85" i="23"/>
  <c r="N85" i="23" s="1"/>
  <c r="R85" i="23"/>
  <c r="S85" i="23"/>
  <c r="K86" i="23"/>
  <c r="L86" i="23"/>
  <c r="M86" i="23"/>
  <c r="Q86" i="23"/>
  <c r="S86" i="23" s="1"/>
  <c r="R86" i="23"/>
  <c r="K87" i="23"/>
  <c r="L87" i="23"/>
  <c r="M87" i="23"/>
  <c r="Q87" i="23"/>
  <c r="R87" i="23"/>
  <c r="K88" i="23"/>
  <c r="L88" i="23"/>
  <c r="M88" i="23"/>
  <c r="Q88" i="23"/>
  <c r="O88" i="23" s="1"/>
  <c r="R88" i="23"/>
  <c r="K89" i="23"/>
  <c r="L89" i="23"/>
  <c r="M89" i="23"/>
  <c r="O89" i="23"/>
  <c r="Q89" i="23"/>
  <c r="N89" i="23" s="1"/>
  <c r="R89" i="23"/>
  <c r="K90" i="23"/>
  <c r="L90" i="23"/>
  <c r="M90" i="23"/>
  <c r="Q90" i="23"/>
  <c r="S90" i="23" s="1"/>
  <c r="R90" i="23"/>
  <c r="K91" i="23"/>
  <c r="L91" i="23"/>
  <c r="M91" i="23"/>
  <c r="O91" i="23"/>
  <c r="Q91" i="23"/>
  <c r="S91" i="23" s="1"/>
  <c r="R91" i="23"/>
  <c r="K92" i="23"/>
  <c r="L92" i="23"/>
  <c r="M92" i="23"/>
  <c r="Q92" i="23"/>
  <c r="O92" i="23" s="1"/>
  <c r="R92" i="23"/>
  <c r="K93" i="23"/>
  <c r="L93" i="23"/>
  <c r="M93" i="23"/>
  <c r="Q93" i="23"/>
  <c r="S93" i="23" s="1"/>
  <c r="R93" i="23"/>
  <c r="K94" i="23"/>
  <c r="L94" i="23"/>
  <c r="M94" i="23"/>
  <c r="Q94" i="23"/>
  <c r="S94" i="23" s="1"/>
  <c r="R94" i="23"/>
  <c r="K95" i="23"/>
  <c r="L95" i="23"/>
  <c r="M95" i="23"/>
  <c r="O95" i="23"/>
  <c r="Q95" i="23"/>
  <c r="R95" i="23"/>
  <c r="S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O101" i="23"/>
  <c r="Q101" i="23"/>
  <c r="S101" i="23" s="1"/>
  <c r="R101" i="23"/>
  <c r="K102" i="23"/>
  <c r="L102" i="23"/>
  <c r="M102" i="23"/>
  <c r="Q102" i="23"/>
  <c r="O102" i="23" s="1"/>
  <c r="R102" i="23"/>
  <c r="S102" i="23"/>
  <c r="K103" i="23"/>
  <c r="L103" i="23"/>
  <c r="M103" i="23"/>
  <c r="P103" i="23"/>
  <c r="Q103" i="23"/>
  <c r="N103" i="23" s="1"/>
  <c r="R103" i="23"/>
  <c r="S103" i="23"/>
  <c r="K104" i="23"/>
  <c r="L104" i="23"/>
  <c r="M104" i="23"/>
  <c r="Q104" i="23"/>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R110" i="23"/>
  <c r="K111" i="23"/>
  <c r="L111" i="23"/>
  <c r="M111" i="23"/>
  <c r="Q111" i="23"/>
  <c r="R111" i="23"/>
  <c r="S111" i="23"/>
  <c r="K112" i="23"/>
  <c r="L112" i="23"/>
  <c r="M112" i="23"/>
  <c r="Q112" i="23"/>
  <c r="S112" i="23" s="1"/>
  <c r="R112" i="23"/>
  <c r="K113" i="23"/>
  <c r="L113" i="23"/>
  <c r="M113" i="23"/>
  <c r="O113" i="23"/>
  <c r="Q113" i="23"/>
  <c r="R113" i="23"/>
  <c r="S113" i="23"/>
  <c r="K114" i="23"/>
  <c r="L114" i="23"/>
  <c r="M114" i="23"/>
  <c r="Q114" i="23"/>
  <c r="R114" i="23"/>
  <c r="K115" i="23"/>
  <c r="L115" i="23"/>
  <c r="M115" i="23"/>
  <c r="O115" i="23"/>
  <c r="Q115" i="23"/>
  <c r="N115" i="23" s="1"/>
  <c r="R115" i="23"/>
  <c r="S115" i="23"/>
  <c r="K116" i="23"/>
  <c r="L116" i="23"/>
  <c r="M116" i="23"/>
  <c r="N116" i="23"/>
  <c r="Q116" i="23"/>
  <c r="P116" i="23" s="1"/>
  <c r="R116" i="23"/>
  <c r="S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R121" i="23"/>
  <c r="S121" i="23"/>
  <c r="K122" i="23"/>
  <c r="L122" i="23"/>
  <c r="M122" i="23"/>
  <c r="O122" i="23"/>
  <c r="Q122" i="23"/>
  <c r="N122" i="23" s="1"/>
  <c r="R122" i="23"/>
  <c r="S122" i="23"/>
  <c r="K123" i="23"/>
  <c r="L123" i="23"/>
  <c r="M123" i="23"/>
  <c r="Q123" i="23"/>
  <c r="N123" i="23" s="1"/>
  <c r="R123" i="23"/>
  <c r="K124" i="23"/>
  <c r="L124" i="23"/>
  <c r="M124" i="23"/>
  <c r="Q124" i="23"/>
  <c r="O124" i="23" s="1"/>
  <c r="R124" i="23"/>
  <c r="K125" i="23"/>
  <c r="L125" i="23"/>
  <c r="M125" i="23"/>
  <c r="Q125" i="23"/>
  <c r="R125" i="23"/>
  <c r="K126" i="23"/>
  <c r="L126" i="23"/>
  <c r="M126" i="23"/>
  <c r="O126" i="23"/>
  <c r="Q126" i="23"/>
  <c r="R126" i="23"/>
  <c r="K127" i="23"/>
  <c r="L127" i="23"/>
  <c r="M127" i="23"/>
  <c r="Q127" i="23"/>
  <c r="R127" i="23"/>
  <c r="K128" i="23"/>
  <c r="L128" i="23"/>
  <c r="M128" i="23"/>
  <c r="Q128" i="23"/>
  <c r="S128" i="23" s="1"/>
  <c r="R128" i="23"/>
  <c r="K129" i="23"/>
  <c r="L129" i="23"/>
  <c r="M129" i="23"/>
  <c r="Q129" i="23"/>
  <c r="R129" i="23"/>
  <c r="K130" i="23"/>
  <c r="L130" i="23"/>
  <c r="M130" i="23"/>
  <c r="O130" i="23"/>
  <c r="Q130" i="23"/>
  <c r="N130" i="23" s="1"/>
  <c r="R130" i="23"/>
  <c r="S130" i="23"/>
  <c r="K131" i="23"/>
  <c r="L131" i="23"/>
  <c r="M131" i="23"/>
  <c r="P131" i="23"/>
  <c r="Q131" i="23"/>
  <c r="N131" i="23" s="1"/>
  <c r="R131" i="23"/>
  <c r="K132" i="23"/>
  <c r="L132" i="23"/>
  <c r="M132" i="23"/>
  <c r="Q132" i="23"/>
  <c r="S132" i="23" s="1"/>
  <c r="R132" i="23"/>
  <c r="K133" i="23"/>
  <c r="L133" i="23"/>
  <c r="M133" i="23"/>
  <c r="Q133" i="23"/>
  <c r="O133" i="23" s="1"/>
  <c r="R133" i="23"/>
  <c r="K134" i="23"/>
  <c r="L134" i="23"/>
  <c r="M134" i="23"/>
  <c r="P134" i="23"/>
  <c r="Q134" i="23"/>
  <c r="R134" i="23"/>
  <c r="K135" i="23"/>
  <c r="L135" i="23"/>
  <c r="M135" i="23"/>
  <c r="Q135" i="23"/>
  <c r="R135" i="23"/>
  <c r="S135" i="23"/>
  <c r="K136" i="23"/>
  <c r="L136" i="23"/>
  <c r="M136" i="23"/>
  <c r="Q136" i="23"/>
  <c r="R136" i="23"/>
  <c r="S136" i="23"/>
  <c r="K137" i="23"/>
  <c r="L137" i="23"/>
  <c r="M137" i="23"/>
  <c r="Q137" i="23"/>
  <c r="O137" i="23" s="1"/>
  <c r="R137" i="23"/>
  <c r="K138" i="23"/>
  <c r="L138" i="23"/>
  <c r="M138" i="23"/>
  <c r="O138" i="23"/>
  <c r="Q138" i="23"/>
  <c r="N138" i="23" s="1"/>
  <c r="R138" i="23"/>
  <c r="S138" i="23"/>
  <c r="K139" i="23"/>
  <c r="L139" i="23"/>
  <c r="M139" i="23"/>
  <c r="P139" i="23"/>
  <c r="Q139" i="23"/>
  <c r="S139" i="23" s="1"/>
  <c r="R139" i="23"/>
  <c r="K140" i="23"/>
  <c r="L140" i="23"/>
  <c r="M140" i="23"/>
  <c r="Q140" i="23"/>
  <c r="R140" i="23"/>
  <c r="K141" i="23"/>
  <c r="L141" i="23"/>
  <c r="M141" i="23"/>
  <c r="Q141" i="23"/>
  <c r="O141" i="23" s="1"/>
  <c r="R141" i="23"/>
  <c r="K142" i="23"/>
  <c r="L142" i="23"/>
  <c r="M142" i="23"/>
  <c r="N142" i="23"/>
  <c r="O142" i="23"/>
  <c r="Q142" i="23"/>
  <c r="P142" i="23" s="1"/>
  <c r="R142" i="23"/>
  <c r="K143" i="23"/>
  <c r="L143" i="23"/>
  <c r="M143" i="23"/>
  <c r="Q143" i="23"/>
  <c r="R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R151" i="23"/>
  <c r="S151" i="23"/>
  <c r="K152" i="23"/>
  <c r="L152" i="23"/>
  <c r="M152" i="23"/>
  <c r="Q152" i="23"/>
  <c r="P152" i="23" s="1"/>
  <c r="R152" i="23"/>
  <c r="K153" i="23"/>
  <c r="L153" i="23"/>
  <c r="M153" i="23"/>
  <c r="Q153" i="23"/>
  <c r="R153" i="23"/>
  <c r="K154" i="23"/>
  <c r="L154" i="23"/>
  <c r="M154" i="23"/>
  <c r="Q154" i="23"/>
  <c r="R154" i="23"/>
  <c r="K155" i="23"/>
  <c r="L155" i="23"/>
  <c r="M155" i="23"/>
  <c r="Q155" i="23"/>
  <c r="S155" i="23" s="1"/>
  <c r="R155" i="23"/>
  <c r="K156" i="23"/>
  <c r="L156" i="23"/>
  <c r="M156" i="23"/>
  <c r="Q156" i="23"/>
  <c r="R156" i="23"/>
  <c r="K157" i="23"/>
  <c r="L157" i="23"/>
  <c r="M157" i="23"/>
  <c r="Q157" i="23"/>
  <c r="P157" i="23" s="1"/>
  <c r="R157" i="23"/>
  <c r="K158" i="23"/>
  <c r="L158" i="23"/>
  <c r="M158" i="23"/>
  <c r="O158" i="23"/>
  <c r="Q158" i="23"/>
  <c r="N158" i="23" s="1"/>
  <c r="R158" i="23"/>
  <c r="K159" i="23"/>
  <c r="L159" i="23"/>
  <c r="M159" i="23"/>
  <c r="Q159" i="23"/>
  <c r="P159" i="23" s="1"/>
  <c r="R159" i="23"/>
  <c r="S159" i="23"/>
  <c r="K160" i="23"/>
  <c r="L160" i="23"/>
  <c r="M160" i="23"/>
  <c r="N160" i="23"/>
  <c r="Q160" i="23"/>
  <c r="P160" i="23" s="1"/>
  <c r="R160" i="23"/>
  <c r="S160" i="23"/>
  <c r="K161" i="23"/>
  <c r="L161" i="23"/>
  <c r="M161" i="23"/>
  <c r="O161" i="23"/>
  <c r="Q161" i="23"/>
  <c r="P161" i="23" s="1"/>
  <c r="R161" i="23"/>
  <c r="K162" i="23"/>
  <c r="L162" i="23"/>
  <c r="M162" i="23"/>
  <c r="N162" i="23"/>
  <c r="Q162" i="23"/>
  <c r="O162" i="23" s="1"/>
  <c r="R162" i="23"/>
  <c r="S162" i="23"/>
  <c r="K163" i="23"/>
  <c r="L163" i="23"/>
  <c r="M163" i="23"/>
  <c r="Q163" i="23"/>
  <c r="R163" i="23"/>
  <c r="K164" i="23"/>
  <c r="L164" i="23"/>
  <c r="M164" i="23"/>
  <c r="Q164" i="23"/>
  <c r="P164" i="23" s="1"/>
  <c r="R164" i="23"/>
  <c r="K165" i="23"/>
  <c r="L165" i="23"/>
  <c r="M165" i="23"/>
  <c r="Q165" i="23"/>
  <c r="R165" i="23"/>
  <c r="K166" i="23"/>
  <c r="L166" i="23"/>
  <c r="M166" i="23"/>
  <c r="N166" i="23"/>
  <c r="O166" i="23"/>
  <c r="Q166" i="23"/>
  <c r="R166" i="23"/>
  <c r="K167" i="23"/>
  <c r="L167" i="23"/>
  <c r="M167" i="23"/>
  <c r="Q167" i="23"/>
  <c r="S167" i="23" s="1"/>
  <c r="R167" i="23"/>
  <c r="K168" i="23"/>
  <c r="L168" i="23"/>
  <c r="M168" i="23"/>
  <c r="Q168" i="23"/>
  <c r="P168" i="23" s="1"/>
  <c r="R168" i="23"/>
  <c r="K169" i="23"/>
  <c r="L169" i="23"/>
  <c r="M169" i="23"/>
  <c r="Q169" i="23"/>
  <c r="O169" i="23" s="1"/>
  <c r="R169" i="23"/>
  <c r="K170" i="23"/>
  <c r="L170" i="23"/>
  <c r="M170" i="23"/>
  <c r="N170" i="23"/>
  <c r="O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O174" i="23"/>
  <c r="Q174" i="23"/>
  <c r="N174" i="23" s="1"/>
  <c r="R174" i="23"/>
  <c r="K175" i="23"/>
  <c r="L175" i="23"/>
  <c r="M175" i="23"/>
  <c r="Q175" i="23"/>
  <c r="R175" i="23"/>
  <c r="K176" i="23"/>
  <c r="L176" i="23"/>
  <c r="M176" i="23"/>
  <c r="Q176" i="23"/>
  <c r="R176" i="23"/>
  <c r="K177" i="23"/>
  <c r="L177" i="23"/>
  <c r="M177" i="23"/>
  <c r="O177" i="23"/>
  <c r="Q177" i="23"/>
  <c r="P177" i="23" s="1"/>
  <c r="R177" i="23"/>
  <c r="K178" i="23"/>
  <c r="L178" i="23"/>
  <c r="M178" i="23"/>
  <c r="Q178" i="23"/>
  <c r="N178" i="23" s="1"/>
  <c r="R178" i="23"/>
  <c r="K179" i="23"/>
  <c r="L179" i="23"/>
  <c r="M179" i="23"/>
  <c r="P179" i="23"/>
  <c r="Q179" i="23"/>
  <c r="R179" i="23"/>
  <c r="S179" i="23"/>
  <c r="K180" i="23"/>
  <c r="L180" i="23"/>
  <c r="M180" i="23"/>
  <c r="Q180" i="23"/>
  <c r="P180" i="23" s="1"/>
  <c r="R180" i="23"/>
  <c r="K181" i="23"/>
  <c r="L181" i="23"/>
  <c r="M181" i="23"/>
  <c r="O181" i="23"/>
  <c r="Q181" i="23"/>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N186" i="23"/>
  <c r="O186" i="23"/>
  <c r="Q186" i="23"/>
  <c r="P186" i="23" s="1"/>
  <c r="R186" i="23"/>
  <c r="S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O190" i="23"/>
  <c r="Q190" i="23"/>
  <c r="N190" i="23" s="1"/>
  <c r="R190" i="23"/>
  <c r="S190" i="23"/>
  <c r="K191" i="23"/>
  <c r="L191" i="23"/>
  <c r="M191" i="23"/>
  <c r="P191" i="23"/>
  <c r="Q191" i="23"/>
  <c r="S191" i="23" s="1"/>
  <c r="R191" i="23"/>
  <c r="K192" i="23"/>
  <c r="L192" i="23"/>
  <c r="M192" i="23"/>
  <c r="Q192" i="23"/>
  <c r="R192" i="23"/>
  <c r="K193" i="23"/>
  <c r="L193" i="23"/>
  <c r="M193" i="23"/>
  <c r="O193" i="23"/>
  <c r="Q193" i="23"/>
  <c r="P193" i="23" s="1"/>
  <c r="R193" i="23"/>
  <c r="K194" i="23"/>
  <c r="L194" i="23"/>
  <c r="M194" i="23"/>
  <c r="N194" i="23"/>
  <c r="Q194" i="23"/>
  <c r="O194" i="23" s="1"/>
  <c r="R194" i="23"/>
  <c r="K195" i="23"/>
  <c r="L195" i="23"/>
  <c r="M195" i="23"/>
  <c r="Q195" i="23"/>
  <c r="P195" i="23" s="1"/>
  <c r="R195" i="23"/>
  <c r="S195" i="23"/>
  <c r="K196" i="23"/>
  <c r="L196" i="23"/>
  <c r="M196" i="23"/>
  <c r="Q196" i="23"/>
  <c r="R196" i="23"/>
  <c r="K197" i="23"/>
  <c r="L197" i="23"/>
  <c r="M197" i="23"/>
  <c r="Q197" i="23"/>
  <c r="R197" i="23"/>
  <c r="K198" i="23"/>
  <c r="L198" i="23"/>
  <c r="M198" i="23"/>
  <c r="O198" i="23"/>
  <c r="P198" i="23"/>
  <c r="Q198" i="23"/>
  <c r="N198" i="23" s="1"/>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K207" i="23"/>
  <c r="L207" i="23"/>
  <c r="M207" i="23"/>
  <c r="Q207" i="23"/>
  <c r="R207" i="23"/>
  <c r="K208" i="23"/>
  <c r="L208" i="23"/>
  <c r="M208" i="23"/>
  <c r="N208" i="23"/>
  <c r="Q208" i="23"/>
  <c r="R208" i="23"/>
  <c r="K209" i="23"/>
  <c r="L209" i="23"/>
  <c r="M209" i="23"/>
  <c r="Q209" i="23"/>
  <c r="P209" i="23" s="1"/>
  <c r="R209" i="23"/>
  <c r="K210" i="23"/>
  <c r="L210" i="23"/>
  <c r="M210" i="23"/>
  <c r="N210" i="23"/>
  <c r="O210" i="23"/>
  <c r="Q210" i="23"/>
  <c r="R210" i="23"/>
  <c r="K211" i="23"/>
  <c r="L211" i="23"/>
  <c r="M211" i="23"/>
  <c r="Q211" i="23"/>
  <c r="R211" i="23"/>
  <c r="K212" i="23"/>
  <c r="L212" i="23"/>
  <c r="M212" i="23"/>
  <c r="N212" i="23"/>
  <c r="Q212" i="23"/>
  <c r="P212" i="23" s="1"/>
  <c r="R212" i="23"/>
  <c r="S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O218" i="23"/>
  <c r="Q218" i="23"/>
  <c r="P218" i="23" s="1"/>
  <c r="R218" i="23"/>
  <c r="S218" i="23"/>
  <c r="K219" i="23"/>
  <c r="L219" i="23"/>
  <c r="M219" i="23"/>
  <c r="Q219" i="23"/>
  <c r="S219" i="23" s="1"/>
  <c r="R219" i="23"/>
  <c r="K220" i="23"/>
  <c r="L220" i="23"/>
  <c r="M220" i="23"/>
  <c r="Q220" i="23"/>
  <c r="P220" i="23" s="1"/>
  <c r="R220" i="23"/>
  <c r="S220" i="23"/>
  <c r="K221" i="23"/>
  <c r="L221" i="23"/>
  <c r="M221" i="23"/>
  <c r="Q221" i="23"/>
  <c r="P221" i="23" s="1"/>
  <c r="R221" i="23"/>
  <c r="K222" i="23"/>
  <c r="L222" i="23"/>
  <c r="M222" i="23"/>
  <c r="O222" i="23"/>
  <c r="Q222" i="23"/>
  <c r="N222" i="23" s="1"/>
  <c r="R222" i="23"/>
  <c r="S222" i="23"/>
  <c r="K223" i="23"/>
  <c r="L223" i="23"/>
  <c r="M223" i="23"/>
  <c r="P223" i="23"/>
  <c r="Q223" i="23"/>
  <c r="S223" i="23" s="1"/>
  <c r="R223" i="23"/>
  <c r="K224" i="23"/>
  <c r="L224" i="23"/>
  <c r="M224" i="23"/>
  <c r="Q224" i="23"/>
  <c r="R224" i="23"/>
  <c r="K225" i="23"/>
  <c r="L225" i="23"/>
  <c r="M225" i="23"/>
  <c r="O225" i="23"/>
  <c r="Q225" i="23"/>
  <c r="P225" i="23" s="1"/>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Q230" i="23"/>
  <c r="N230" i="23" s="1"/>
  <c r="R230" i="23"/>
  <c r="K231" i="23"/>
  <c r="L231" i="23"/>
  <c r="M231" i="23"/>
  <c r="Q231" i="23"/>
  <c r="S231" i="23" s="1"/>
  <c r="R231" i="23"/>
  <c r="K232" i="23"/>
  <c r="L232" i="23"/>
  <c r="M232" i="23"/>
  <c r="Q232" i="23"/>
  <c r="P232" i="23" s="1"/>
  <c r="R232" i="23"/>
  <c r="K233" i="23"/>
  <c r="L233" i="23"/>
  <c r="M233" i="23"/>
  <c r="Q233" i="23"/>
  <c r="R233" i="23"/>
  <c r="K234" i="23"/>
  <c r="L234" i="23"/>
  <c r="M234" i="23"/>
  <c r="N234" i="23"/>
  <c r="Q234" i="23"/>
  <c r="P234" i="23" s="1"/>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P239" i="23"/>
  <c r="Q239" i="23"/>
  <c r="S239" i="23" s="1"/>
  <c r="R239" i="23"/>
  <c r="K240" i="23"/>
  <c r="L240" i="23"/>
  <c r="M240" i="23"/>
  <c r="Q240" i="23"/>
  <c r="R240" i="23"/>
  <c r="K241" i="23"/>
  <c r="L241" i="23"/>
  <c r="M241" i="23"/>
  <c r="O241" i="23"/>
  <c r="Q241" i="23"/>
  <c r="P241" i="23" s="1"/>
  <c r="R241" i="23"/>
  <c r="K242" i="23"/>
  <c r="L242" i="23"/>
  <c r="M242" i="23"/>
  <c r="O242" i="23"/>
  <c r="Q242" i="23"/>
  <c r="P242" i="23" s="1"/>
  <c r="R242" i="23"/>
  <c r="S242" i="23"/>
  <c r="K243" i="23"/>
  <c r="L243" i="23"/>
  <c r="M243" i="23"/>
  <c r="P243" i="23"/>
  <c r="Q243" i="23"/>
  <c r="R243" i="23"/>
  <c r="S243" i="23"/>
  <c r="K244" i="23"/>
  <c r="L244" i="23"/>
  <c r="M244" i="23"/>
  <c r="N244" i="23"/>
  <c r="Q244" i="23"/>
  <c r="P244" i="23" s="1"/>
  <c r="R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O256" i="23"/>
  <c r="Q256" i="23"/>
  <c r="P256" i="23" s="1"/>
  <c r="R256" i="23"/>
  <c r="S256" i="23"/>
  <c r="K257" i="23"/>
  <c r="L257" i="23"/>
  <c r="M257" i="23"/>
  <c r="O257" i="23"/>
  <c r="P257" i="23"/>
  <c r="Q257" i="23"/>
  <c r="R257" i="23"/>
  <c r="K258" i="23"/>
  <c r="L258" i="23"/>
  <c r="M258" i="23"/>
  <c r="Q258" i="23"/>
  <c r="S258" i="23" s="1"/>
  <c r="R258" i="23"/>
  <c r="K259" i="23"/>
  <c r="L259" i="23"/>
  <c r="M259" i="23"/>
  <c r="P259" i="23"/>
  <c r="Q259" i="23"/>
  <c r="S259" i="23" s="1"/>
  <c r="R259" i="23"/>
  <c r="O11" i="24"/>
  <c r="Q11" i="24" s="1"/>
  <c r="P11" i="24"/>
  <c r="O12" i="24"/>
  <c r="Q12" i="24" s="1"/>
  <c r="P12" i="24"/>
  <c r="O13" i="24"/>
  <c r="P13" i="24"/>
  <c r="O14" i="24"/>
  <c r="P14" i="24"/>
  <c r="O15" i="24"/>
  <c r="Q15" i="24" s="1"/>
  <c r="P15" i="24"/>
  <c r="R15" i="24"/>
  <c r="O16" i="24"/>
  <c r="Q16" i="24" s="1"/>
  <c r="P16" i="24"/>
  <c r="O17" i="24"/>
  <c r="Q17" i="24" s="1"/>
  <c r="P17" i="24"/>
  <c r="O18" i="24"/>
  <c r="Q18" i="24" s="1"/>
  <c r="P18" i="24"/>
  <c r="O19" i="24"/>
  <c r="Q19" i="24" s="1"/>
  <c r="P19" i="24"/>
  <c r="O20" i="24"/>
  <c r="Q20" i="24" s="1"/>
  <c r="P20" i="24"/>
  <c r="O21" i="24"/>
  <c r="R21" i="24" s="1"/>
  <c r="P21" i="24"/>
  <c r="O22" i="24"/>
  <c r="P22" i="24"/>
  <c r="O23" i="24"/>
  <c r="R23" i="24" s="1"/>
  <c r="P23" i="24"/>
  <c r="Q23" i="24"/>
  <c r="S23" i="24"/>
  <c r="O24" i="24"/>
  <c r="Q24" i="24" s="1"/>
  <c r="P24" i="24"/>
  <c r="O25" i="24"/>
  <c r="Q25" i="24" s="1"/>
  <c r="P25" i="24"/>
  <c r="O26" i="24"/>
  <c r="S26" i="24" s="1"/>
  <c r="P26" i="24"/>
  <c r="O27" i="24"/>
  <c r="Q27" i="24" s="1"/>
  <c r="P27" i="24"/>
  <c r="O28" i="24"/>
  <c r="Q28" i="24" s="1"/>
  <c r="P28" i="24"/>
  <c r="O29" i="24"/>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S37" i="24"/>
  <c r="O38" i="24"/>
  <c r="P38" i="24"/>
  <c r="O39" i="24"/>
  <c r="P39" i="24"/>
  <c r="O40" i="24"/>
  <c r="P40" i="24"/>
  <c r="O41" i="24"/>
  <c r="Q41" i="24" s="1"/>
  <c r="P41" i="24"/>
  <c r="O42" i="24"/>
  <c r="P42" i="24"/>
  <c r="O43" i="24"/>
  <c r="Q43" i="24" s="1"/>
  <c r="P43" i="24"/>
  <c r="O44" i="24"/>
  <c r="S44" i="24" s="1"/>
  <c r="P44" i="24"/>
  <c r="O45" i="24"/>
  <c r="Q45" i="24" s="1"/>
  <c r="P45" i="24"/>
  <c r="O46" i="24"/>
  <c r="P46" i="24"/>
  <c r="O47" i="24"/>
  <c r="R47" i="24" s="1"/>
  <c r="P47" i="24"/>
  <c r="O48" i="24"/>
  <c r="Q48" i="24" s="1"/>
  <c r="P48" i="24"/>
  <c r="O49" i="24"/>
  <c r="Q49" i="24" s="1"/>
  <c r="P49" i="24"/>
  <c r="O50" i="24"/>
  <c r="Q50" i="24" s="1"/>
  <c r="P50" i="24"/>
  <c r="S50" i="24"/>
  <c r="O51" i="24"/>
  <c r="Q51" i="24" s="1"/>
  <c r="P51" i="24"/>
  <c r="O52" i="24"/>
  <c r="P52" i="24"/>
  <c r="R52" i="24"/>
  <c r="O53" i="24"/>
  <c r="R53" i="24" s="1"/>
  <c r="P53" i="24"/>
  <c r="Q53" i="24"/>
  <c r="S53" i="24"/>
  <c r="O54" i="24"/>
  <c r="P54" i="24"/>
  <c r="O55" i="24"/>
  <c r="Q55" i="24" s="1"/>
  <c r="P55" i="24"/>
  <c r="O56" i="24"/>
  <c r="P56" i="24"/>
  <c r="O57" i="24"/>
  <c r="P57" i="24"/>
  <c r="O58" i="24"/>
  <c r="R58" i="24" s="1"/>
  <c r="P58" i="24"/>
  <c r="Q58" i="24"/>
  <c r="S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S69" i="24" s="1"/>
  <c r="P69" i="24"/>
  <c r="Q69" i="24"/>
  <c r="R69" i="24"/>
  <c r="O70" i="24"/>
  <c r="P70" i="24"/>
  <c r="O71" i="24"/>
  <c r="Q71" i="24" s="1"/>
  <c r="P71" i="24"/>
  <c r="O72" i="24"/>
  <c r="Q72" i="24" s="1"/>
  <c r="P72" i="24"/>
  <c r="O73" i="24"/>
  <c r="P73" i="24"/>
  <c r="O74" i="24"/>
  <c r="R74" i="24" s="1"/>
  <c r="P74" i="24"/>
  <c r="S74" i="24"/>
  <c r="O75" i="24"/>
  <c r="Q75" i="24" s="1"/>
  <c r="P75" i="24"/>
  <c r="O76" i="24"/>
  <c r="R76" i="24" s="1"/>
  <c r="P76" i="24"/>
  <c r="Q76" i="24"/>
  <c r="O77" i="24"/>
  <c r="P77" i="24"/>
  <c r="Q77" i="24"/>
  <c r="R77" i="24"/>
  <c r="S77" i="24"/>
  <c r="O78" i="24"/>
  <c r="P78" i="24"/>
  <c r="O79" i="24"/>
  <c r="S79" i="24" s="1"/>
  <c r="P79" i="24"/>
  <c r="O80" i="24"/>
  <c r="Q80" i="24" s="1"/>
  <c r="P80" i="24"/>
  <c r="O81" i="24"/>
  <c r="P81" i="24"/>
  <c r="O82" i="24"/>
  <c r="P82" i="24"/>
  <c r="O83" i="24"/>
  <c r="Q83" i="24" s="1"/>
  <c r="P83" i="24"/>
  <c r="O84" i="24"/>
  <c r="R84" i="24" s="1"/>
  <c r="P84" i="24"/>
  <c r="O85" i="24"/>
  <c r="Q85" i="24" s="1"/>
  <c r="P85" i="24"/>
  <c r="O86" i="24"/>
  <c r="P86" i="24"/>
  <c r="O87" i="24"/>
  <c r="R87" i="24" s="1"/>
  <c r="P87" i="24"/>
  <c r="O88" i="24"/>
  <c r="Q88" i="24" s="1"/>
  <c r="P88" i="24"/>
  <c r="O89" i="24"/>
  <c r="P89" i="24"/>
  <c r="O90" i="24"/>
  <c r="Q90" i="24" s="1"/>
  <c r="P90" i="24"/>
  <c r="S90" i="24"/>
  <c r="O91" i="24"/>
  <c r="Q91" i="24" s="1"/>
  <c r="P91" i="24"/>
  <c r="O92" i="24"/>
  <c r="P92" i="24"/>
  <c r="O93" i="24"/>
  <c r="Q93" i="24" s="1"/>
  <c r="P93" i="24"/>
  <c r="O94" i="24"/>
  <c r="P94" i="24"/>
  <c r="O95" i="24"/>
  <c r="Q95" i="24" s="1"/>
  <c r="P95" i="24"/>
  <c r="R95" i="24"/>
  <c r="O96" i="24"/>
  <c r="Q96" i="24" s="1"/>
  <c r="P96" i="24"/>
  <c r="S96" i="24"/>
  <c r="O97" i="24"/>
  <c r="P97" i="24"/>
  <c r="O98" i="24"/>
  <c r="R98" i="24" s="1"/>
  <c r="P98" i="24"/>
  <c r="Q98" i="24"/>
  <c r="S98" i="24"/>
  <c r="O99" i="24"/>
  <c r="Q99" i="24" s="1"/>
  <c r="P99" i="24"/>
  <c r="O100" i="24"/>
  <c r="R100" i="24" s="1"/>
  <c r="P100" i="24"/>
  <c r="O101" i="24"/>
  <c r="S101" i="24" s="1"/>
  <c r="P101" i="24"/>
  <c r="O102" i="24"/>
  <c r="P102" i="24"/>
  <c r="O103" i="24"/>
  <c r="R103" i="24" s="1"/>
  <c r="P103" i="24"/>
  <c r="Q103" i="24"/>
  <c r="O104" i="24"/>
  <c r="Q104" i="24" s="1"/>
  <c r="P104" i="24"/>
  <c r="R104" i="24"/>
  <c r="S104" i="24"/>
  <c r="O105" i="24"/>
  <c r="P105" i="24"/>
  <c r="O106" i="24"/>
  <c r="Q106" i="24" s="1"/>
  <c r="P106" i="24"/>
  <c r="O107" i="24"/>
  <c r="Q107" i="24" s="1"/>
  <c r="P107" i="24"/>
  <c r="O108" i="24"/>
  <c r="R108" i="24" s="1"/>
  <c r="P108" i="24"/>
  <c r="O109" i="24"/>
  <c r="P109" i="24"/>
  <c r="O110" i="24"/>
  <c r="P110" i="24"/>
  <c r="O111" i="24"/>
  <c r="R111" i="24" s="1"/>
  <c r="P111" i="24"/>
  <c r="Q111" i="24"/>
  <c r="O112" i="24"/>
  <c r="Q112" i="24" s="1"/>
  <c r="P112" i="24"/>
  <c r="R112" i="24"/>
  <c r="O113" i="24"/>
  <c r="P113" i="24"/>
  <c r="O114" i="24"/>
  <c r="P114" i="24"/>
  <c r="O115" i="24"/>
  <c r="Q115" i="24" s="1"/>
  <c r="P115" i="24"/>
  <c r="O116" i="24"/>
  <c r="P116" i="24"/>
  <c r="Q116" i="24"/>
  <c r="O117" i="24"/>
  <c r="S117" i="24" s="1"/>
  <c r="P117" i="24"/>
  <c r="Q117" i="24"/>
  <c r="O118" i="24"/>
  <c r="P118" i="24"/>
  <c r="O119" i="24"/>
  <c r="R119" i="24" s="1"/>
  <c r="P119" i="24"/>
  <c r="Q119" i="24"/>
  <c r="S119" i="24"/>
  <c r="O120" i="24"/>
  <c r="Q120" i="24" s="1"/>
  <c r="P120" i="24"/>
  <c r="O121" i="24"/>
  <c r="P121" i="24"/>
  <c r="O122" i="24"/>
  <c r="Q122" i="24" s="1"/>
  <c r="P122" i="24"/>
  <c r="O123" i="24"/>
  <c r="Q123" i="24" s="1"/>
  <c r="P123" i="24"/>
  <c r="O124" i="24"/>
  <c r="Q124" i="24" s="1"/>
  <c r="P124" i="24"/>
  <c r="O125" i="24"/>
  <c r="P125" i="24"/>
  <c r="O126" i="24"/>
  <c r="P126" i="24"/>
  <c r="O127" i="24"/>
  <c r="Q127" i="24" s="1"/>
  <c r="P127" i="24"/>
  <c r="O128" i="24"/>
  <c r="Q128" i="24" s="1"/>
  <c r="P128" i="24"/>
  <c r="O129" i="24"/>
  <c r="P129" i="24"/>
  <c r="O130" i="24"/>
  <c r="Q130" i="24" s="1"/>
  <c r="P130" i="24"/>
  <c r="R130" i="24"/>
  <c r="O131" i="24"/>
  <c r="Q131" i="24" s="1"/>
  <c r="P131" i="24"/>
  <c r="O132" i="24"/>
  <c r="Q132" i="24" s="1"/>
  <c r="P132" i="24"/>
  <c r="O133" i="24"/>
  <c r="P133" i="24"/>
  <c r="O134" i="24"/>
  <c r="P134" i="24"/>
  <c r="O135" i="24"/>
  <c r="Q135" i="24" s="1"/>
  <c r="P135" i="24"/>
  <c r="R135" i="24"/>
  <c r="S135" i="24"/>
  <c r="O136" i="24"/>
  <c r="Q136" i="24" s="1"/>
  <c r="P136" i="24"/>
  <c r="R136" i="24"/>
  <c r="S136" i="24"/>
  <c r="O137" i="24"/>
  <c r="P137" i="24"/>
  <c r="O138" i="24"/>
  <c r="Q138" i="24" s="1"/>
  <c r="P138" i="24"/>
  <c r="O139" i="24"/>
  <c r="Q139" i="24" s="1"/>
  <c r="P139" i="24"/>
  <c r="O140" i="24"/>
  <c r="Q140" i="24" s="1"/>
  <c r="P140" i="24"/>
  <c r="O141" i="24"/>
  <c r="R141" i="24" s="1"/>
  <c r="P141" i="24"/>
  <c r="Q141" i="24"/>
  <c r="O142" i="24"/>
  <c r="P142" i="24"/>
  <c r="O143" i="24"/>
  <c r="Q143" i="24" s="1"/>
  <c r="P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S152" i="24"/>
  <c r="O153" i="24"/>
  <c r="Q153" i="24" s="1"/>
  <c r="P153" i="24"/>
  <c r="O154" i="24"/>
  <c r="P154" i="24"/>
  <c r="O155" i="24"/>
  <c r="P155" i="24"/>
  <c r="O156" i="24"/>
  <c r="S156" i="24" s="1"/>
  <c r="P156" i="24"/>
  <c r="O157" i="24"/>
  <c r="Q157" i="24" s="1"/>
  <c r="P157" i="24"/>
  <c r="O158" i="24"/>
  <c r="P158" i="24"/>
  <c r="O159" i="24"/>
  <c r="P159" i="24"/>
  <c r="O160" i="24"/>
  <c r="Q160" i="24" s="1"/>
  <c r="P160" i="24"/>
  <c r="O161" i="24"/>
  <c r="Q161" i="24" s="1"/>
  <c r="P161" i="24"/>
  <c r="O162" i="24"/>
  <c r="R162" i="24" s="1"/>
  <c r="P162" i="24"/>
  <c r="O163" i="24"/>
  <c r="S163" i="24" s="1"/>
  <c r="P163" i="24"/>
  <c r="O164" i="24"/>
  <c r="S164" i="24" s="1"/>
  <c r="P164" i="24"/>
  <c r="R164" i="24"/>
  <c r="O165" i="24"/>
  <c r="Q165" i="24" s="1"/>
  <c r="P165" i="24"/>
  <c r="O166" i="24"/>
  <c r="P166" i="24"/>
  <c r="O167" i="24"/>
  <c r="Q167" i="24" s="1"/>
  <c r="P167" i="24"/>
  <c r="O168" i="24"/>
  <c r="Q168" i="24" s="1"/>
  <c r="P168" i="24"/>
  <c r="R168" i="24"/>
  <c r="O169" i="24"/>
  <c r="Q169" i="24" s="1"/>
  <c r="P169" i="24"/>
  <c r="O170" i="24"/>
  <c r="Q170" i="24" s="1"/>
  <c r="P170" i="24"/>
  <c r="O171" i="24"/>
  <c r="S171" i="24" s="1"/>
  <c r="P171" i="24"/>
  <c r="O172" i="24"/>
  <c r="P172" i="24"/>
  <c r="Q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Q180" i="24"/>
  <c r="R180" i="24"/>
  <c r="O181" i="24"/>
  <c r="S181" i="24" s="1"/>
  <c r="P181" i="24"/>
  <c r="R181" i="24"/>
  <c r="O182" i="24"/>
  <c r="P182" i="24"/>
  <c r="O183" i="24"/>
  <c r="R183" i="24" s="1"/>
  <c r="P183" i="24"/>
  <c r="O184" i="24"/>
  <c r="S184" i="24" s="1"/>
  <c r="P184" i="24"/>
  <c r="O185" i="24"/>
  <c r="Q185" i="24" s="1"/>
  <c r="P185" i="24"/>
  <c r="O186" i="24"/>
  <c r="R186" i="24" s="1"/>
  <c r="P186" i="24"/>
  <c r="Q186" i="24"/>
  <c r="O187" i="24"/>
  <c r="S187" i="24" s="1"/>
  <c r="P187" i="24"/>
  <c r="O188" i="24"/>
  <c r="Q188" i="24" s="1"/>
  <c r="P188" i="24"/>
  <c r="O189" i="24"/>
  <c r="R189" i="24" s="1"/>
  <c r="P189" i="24"/>
  <c r="Q189" i="24"/>
  <c r="S189" i="24"/>
  <c r="O190" i="24"/>
  <c r="P190" i="24"/>
  <c r="O191" i="24"/>
  <c r="S191" i="24" s="1"/>
  <c r="P191" i="24"/>
  <c r="R191" i="24"/>
  <c r="O192" i="24"/>
  <c r="Q192" i="24" s="1"/>
  <c r="P192" i="24"/>
  <c r="O193" i="24"/>
  <c r="P193" i="24"/>
  <c r="Q193" i="24"/>
  <c r="O194" i="24"/>
  <c r="S194" i="24" s="1"/>
  <c r="P194" i="24"/>
  <c r="Q194" i="24"/>
  <c r="R194" i="24"/>
  <c r="O195" i="24"/>
  <c r="P195" i="24"/>
  <c r="S195" i="24"/>
  <c r="O196" i="24"/>
  <c r="S196" i="24" s="1"/>
  <c r="P196" i="24"/>
  <c r="O197" i="24"/>
  <c r="P197" i="24"/>
  <c r="O198" i="24"/>
  <c r="P198" i="24"/>
  <c r="O199" i="24"/>
  <c r="Q199" i="24" s="1"/>
  <c r="P199" i="24"/>
  <c r="R199" i="24"/>
  <c r="S199" i="24"/>
  <c r="O200" i="24"/>
  <c r="Q200" i="24" s="1"/>
  <c r="P200" i="24"/>
  <c r="R200" i="24"/>
  <c r="S200" i="24"/>
  <c r="O201" i="24"/>
  <c r="Q201" i="24" s="1"/>
  <c r="P201" i="24"/>
  <c r="O202" i="24"/>
  <c r="Q202" i="24" s="1"/>
  <c r="P202" i="24"/>
  <c r="O203" i="24"/>
  <c r="S203" i="24" s="1"/>
  <c r="P203" i="24"/>
  <c r="O204" i="24"/>
  <c r="S204" i="24" s="1"/>
  <c r="P204" i="24"/>
  <c r="O205" i="24"/>
  <c r="Q205" i="24" s="1"/>
  <c r="P205" i="24"/>
  <c r="O206" i="24"/>
  <c r="P206" i="24"/>
  <c r="O207" i="24"/>
  <c r="Q207" i="24" s="1"/>
  <c r="P207" i="24"/>
  <c r="R207" i="24"/>
  <c r="O208" i="24"/>
  <c r="Q208" i="24" s="1"/>
  <c r="P208" i="24"/>
  <c r="O209" i="24"/>
  <c r="Q209" i="24" s="1"/>
  <c r="P209" i="24"/>
  <c r="O210" i="24"/>
  <c r="S210" i="24" s="1"/>
  <c r="P210" i="24"/>
  <c r="Q210" i="24"/>
  <c r="R210" i="24"/>
  <c r="O211" i="24"/>
  <c r="S211" i="24" s="1"/>
  <c r="P211" i="24"/>
  <c r="O212" i="24"/>
  <c r="S212" i="24" s="1"/>
  <c r="P212" i="24"/>
  <c r="Q212" i="24"/>
  <c r="O213" i="24"/>
  <c r="R213" i="24" s="1"/>
  <c r="P213" i="24"/>
  <c r="Q213" i="24"/>
  <c r="S213" i="24"/>
  <c r="O214" i="24"/>
  <c r="Q214" i="24" s="1"/>
  <c r="P214" i="24"/>
  <c r="O215" i="24"/>
  <c r="S215" i="24" s="1"/>
  <c r="P215" i="24"/>
  <c r="O216" i="24"/>
  <c r="Q216" i="24" s="1"/>
  <c r="P216" i="24"/>
  <c r="O217" i="24"/>
  <c r="S217" i="24" s="1"/>
  <c r="P217" i="24"/>
  <c r="O218" i="24"/>
  <c r="S218" i="24" s="1"/>
  <c r="P218" i="24"/>
  <c r="Q218" i="24"/>
  <c r="R218" i="24"/>
  <c r="O219" i="24"/>
  <c r="S219" i="24" s="1"/>
  <c r="P219" i="24"/>
  <c r="O220" i="24"/>
  <c r="Q220" i="24" s="1"/>
  <c r="P220" i="24"/>
  <c r="O221" i="24"/>
  <c r="Q221" i="24" s="1"/>
  <c r="P221" i="24"/>
  <c r="S221" i="24"/>
  <c r="O222" i="24"/>
  <c r="Q222" i="24" s="1"/>
  <c r="P222" i="24"/>
  <c r="O223" i="24"/>
  <c r="S223" i="24" s="1"/>
  <c r="P223" i="24"/>
  <c r="R223" i="24"/>
  <c r="O224" i="24"/>
  <c r="Q224" i="24" s="1"/>
  <c r="P224" i="24"/>
  <c r="O225" i="24"/>
  <c r="S225" i="24" s="1"/>
  <c r="P225" i="24"/>
  <c r="O226" i="24"/>
  <c r="P226" i="24"/>
  <c r="Q226" i="24"/>
  <c r="R226" i="24"/>
  <c r="S226" i="24"/>
  <c r="O227" i="24"/>
  <c r="S227" i="24" s="1"/>
  <c r="P227" i="24"/>
  <c r="O228" i="24"/>
  <c r="Q228" i="24" s="1"/>
  <c r="P228" i="24"/>
  <c r="O229" i="24"/>
  <c r="S229" i="24" s="1"/>
  <c r="P229" i="24"/>
  <c r="R229" i="24"/>
  <c r="O230" i="24"/>
  <c r="Q230" i="24" s="1"/>
  <c r="P230" i="24"/>
  <c r="O231" i="24"/>
  <c r="R231" i="24" s="1"/>
  <c r="P231" i="24"/>
  <c r="O232" i="24"/>
  <c r="Q232" i="24" s="1"/>
  <c r="P232" i="24"/>
  <c r="S232" i="24"/>
  <c r="O233" i="24"/>
  <c r="S233" i="24" s="1"/>
  <c r="P233" i="24"/>
  <c r="O234" i="24"/>
  <c r="R234" i="24" s="1"/>
  <c r="P234" i="24"/>
  <c r="Q234" i="24"/>
  <c r="S234" i="24"/>
  <c r="O235" i="24"/>
  <c r="Q235" i="24" s="1"/>
  <c r="P235" i="24"/>
  <c r="O236" i="24"/>
  <c r="S236" i="24" s="1"/>
  <c r="P236" i="24"/>
  <c r="O237" i="24"/>
  <c r="Q237" i="24" s="1"/>
  <c r="P237" i="24"/>
  <c r="S237" i="24"/>
  <c r="O238" i="24"/>
  <c r="R238" i="24" s="1"/>
  <c r="P238" i="24"/>
  <c r="Q238" i="24"/>
  <c r="O239" i="24"/>
  <c r="P239" i="24"/>
  <c r="O240" i="24"/>
  <c r="Q240" i="24" s="1"/>
  <c r="P240" i="24"/>
  <c r="O241" i="24"/>
  <c r="P241" i="24"/>
  <c r="O242" i="24"/>
  <c r="P242" i="24"/>
  <c r="O243" i="24"/>
  <c r="Q243" i="24" s="1"/>
  <c r="P243" i="24"/>
  <c r="O244" i="24"/>
  <c r="S244" i="24" s="1"/>
  <c r="P244" i="24"/>
  <c r="R244" i="24"/>
  <c r="O245" i="24"/>
  <c r="Q245" i="24" s="1"/>
  <c r="P245" i="24"/>
  <c r="R245" i="24"/>
  <c r="S245" i="24"/>
  <c r="O246" i="24"/>
  <c r="R246" i="24" s="1"/>
  <c r="P246" i="24"/>
  <c r="O247" i="24"/>
  <c r="P247" i="24"/>
  <c r="O248" i="24"/>
  <c r="Q248" i="24" s="1"/>
  <c r="P248" i="24"/>
  <c r="O249" i="24"/>
  <c r="R249" i="24" s="1"/>
  <c r="P249" i="24"/>
  <c r="Q249" i="24"/>
  <c r="O250" i="24"/>
  <c r="R250" i="24" s="1"/>
  <c r="P250" i="24"/>
  <c r="Q250" i="24"/>
  <c r="O251" i="24"/>
  <c r="Q251" i="24" s="1"/>
  <c r="P251" i="24"/>
  <c r="O252" i="24"/>
  <c r="S252" i="24" s="1"/>
  <c r="P252" i="24"/>
  <c r="R252" i="24"/>
  <c r="O253" i="24"/>
  <c r="Q253" i="24" s="1"/>
  <c r="P253" i="24"/>
  <c r="O254" i="24"/>
  <c r="R254" i="24" s="1"/>
  <c r="P254" i="24"/>
  <c r="O255" i="24"/>
  <c r="Q255" i="24" s="1"/>
  <c r="P255" i="24"/>
  <c r="R255" i="24"/>
  <c r="O256" i="24"/>
  <c r="Q256" i="24" s="1"/>
  <c r="P256" i="24"/>
  <c r="O257" i="24"/>
  <c r="P257" i="24"/>
  <c r="O258" i="24"/>
  <c r="Q258" i="24" s="1"/>
  <c r="P258" i="24"/>
  <c r="O259" i="24"/>
  <c r="Q259" i="24" s="1"/>
  <c r="P259" i="24"/>
  <c r="O260" i="24"/>
  <c r="S260" i="24" s="1"/>
  <c r="P260" i="24"/>
  <c r="R260" i="24"/>
  <c r="O261" i="24"/>
  <c r="Q261" i="24" s="1"/>
  <c r="P261" i="24"/>
  <c r="S261" i="24"/>
  <c r="O262" i="24"/>
  <c r="R262" i="24" s="1"/>
  <c r="P262" i="24"/>
  <c r="O263" i="24"/>
  <c r="Q263" i="24" s="1"/>
  <c r="P263" i="24"/>
  <c r="O264" i="24"/>
  <c r="Q264" i="24" s="1"/>
  <c r="P264" i="24"/>
  <c r="O265" i="24"/>
  <c r="R265" i="24" s="1"/>
  <c r="P265" i="24"/>
  <c r="O266" i="24"/>
  <c r="P266" i="24"/>
  <c r="O267" i="24"/>
  <c r="Q267" i="24" s="1"/>
  <c r="P267" i="24"/>
  <c r="O268" i="24"/>
  <c r="S268" i="24" s="1"/>
  <c r="P268" i="24"/>
  <c r="R268" i="24"/>
  <c r="O269" i="24"/>
  <c r="Q269" i="24" s="1"/>
  <c r="P269" i="24"/>
  <c r="R269" i="24"/>
  <c r="S269" i="24"/>
  <c r="O270" i="24"/>
  <c r="R270" i="24" s="1"/>
  <c r="P270" i="24"/>
  <c r="O271" i="24"/>
  <c r="P271" i="24"/>
  <c r="O272" i="24"/>
  <c r="Q272" i="24" s="1"/>
  <c r="P272" i="24"/>
  <c r="O273" i="24"/>
  <c r="P273" i="24"/>
  <c r="O274" i="24"/>
  <c r="P274" i="24"/>
  <c r="O275" i="24"/>
  <c r="Q275" i="24" s="1"/>
  <c r="P275" i="24"/>
  <c r="O276" i="24"/>
  <c r="S276" i="24" s="1"/>
  <c r="P276" i="24"/>
  <c r="R276" i="24"/>
  <c r="O277" i="24"/>
  <c r="Q277" i="24" s="1"/>
  <c r="P277" i="24"/>
  <c r="R277" i="24"/>
  <c r="O278" i="24"/>
  <c r="R278" i="24" s="1"/>
  <c r="P278" i="24"/>
  <c r="O279" i="24"/>
  <c r="Q279" i="24" s="1"/>
  <c r="P279" i="24"/>
  <c r="O280" i="24"/>
  <c r="Q280" i="24" s="1"/>
  <c r="P280" i="24"/>
  <c r="O281" i="24"/>
  <c r="R281" i="24" s="1"/>
  <c r="P281" i="24"/>
  <c r="O282" i="24"/>
  <c r="R282" i="24" s="1"/>
  <c r="P282" i="24"/>
  <c r="O283" i="24"/>
  <c r="Q283" i="24" s="1"/>
  <c r="P283" i="24"/>
  <c r="O284" i="24"/>
  <c r="P284" i="24"/>
  <c r="O285" i="24"/>
  <c r="Q285" i="24" s="1"/>
  <c r="P285" i="24"/>
  <c r="O286" i="24"/>
  <c r="R286" i="24" s="1"/>
  <c r="P286" i="24"/>
  <c r="O287" i="24"/>
  <c r="Q287" i="24" s="1"/>
  <c r="P287" i="24"/>
  <c r="O288" i="24"/>
  <c r="Q288" i="24" s="1"/>
  <c r="P288" i="24"/>
  <c r="O289" i="24"/>
  <c r="P289" i="24"/>
  <c r="O290" i="24"/>
  <c r="S290" i="24" s="1"/>
  <c r="P290" i="24"/>
  <c r="O291" i="24"/>
  <c r="Q291" i="24" s="1"/>
  <c r="P291" i="24"/>
  <c r="O292" i="24"/>
  <c r="P292" i="24"/>
  <c r="O293" i="24"/>
  <c r="Q293" i="24" s="1"/>
  <c r="P293" i="24"/>
  <c r="R293" i="24"/>
  <c r="S293" i="24"/>
  <c r="O294" i="24"/>
  <c r="Q294" i="24" s="1"/>
  <c r="P294" i="24"/>
  <c r="O295" i="24"/>
  <c r="S295" i="24" s="1"/>
  <c r="P295" i="24"/>
  <c r="O296" i="24"/>
  <c r="P296" i="24"/>
  <c r="O297" i="24"/>
  <c r="R297" i="24" s="1"/>
  <c r="P297" i="24"/>
  <c r="O298" i="24"/>
  <c r="S298" i="24" s="1"/>
  <c r="P298" i="24"/>
  <c r="Q298" i="24"/>
  <c r="R298" i="24"/>
  <c r="O299" i="24"/>
  <c r="Q299" i="24" s="1"/>
  <c r="P299" i="24"/>
  <c r="O300" i="24"/>
  <c r="P300" i="24"/>
  <c r="O301" i="24"/>
  <c r="P301" i="24"/>
  <c r="S301" i="24"/>
  <c r="O302" i="24"/>
  <c r="Q302" i="24" s="1"/>
  <c r="P302" i="24"/>
  <c r="O303" i="24"/>
  <c r="P303" i="24"/>
  <c r="O304" i="24"/>
  <c r="Q304" i="24" s="1"/>
  <c r="P304" i="24"/>
  <c r="O305" i="24"/>
  <c r="R305" i="24" s="1"/>
  <c r="P305" i="24"/>
  <c r="O306" i="24"/>
  <c r="P306" i="24"/>
  <c r="O307" i="24"/>
  <c r="Q307" i="24" s="1"/>
  <c r="P307" i="24"/>
  <c r="O308" i="24"/>
  <c r="P308" i="24"/>
  <c r="O309" i="24"/>
  <c r="P309" i="24"/>
  <c r="O11" i="25"/>
  <c r="P11" i="25"/>
  <c r="Q11" i="25"/>
  <c r="O12" i="25"/>
  <c r="P12" i="25"/>
  <c r="R12" i="25" s="1"/>
  <c r="Q12" i="25"/>
  <c r="O13" i="25"/>
  <c r="P13" i="25"/>
  <c r="S13" i="25" s="1"/>
  <c r="Q13" i="25"/>
  <c r="O14" i="25"/>
  <c r="P14" i="25"/>
  <c r="S14" i="25" s="1"/>
  <c r="Q14" i="25"/>
  <c r="O15" i="25"/>
  <c r="P15" i="25"/>
  <c r="R15" i="25" s="1"/>
  <c r="Q15" i="25"/>
  <c r="O16" i="25"/>
  <c r="P16" i="25"/>
  <c r="R16" i="25" s="1"/>
  <c r="Q16" i="25"/>
  <c r="O17" i="25"/>
  <c r="P17" i="25"/>
  <c r="T17" i="25" s="1"/>
  <c r="Q17" i="25"/>
  <c r="O18" i="25"/>
  <c r="P18" i="25"/>
  <c r="S18" i="25" s="1"/>
  <c r="Q18" i="25"/>
  <c r="R18" i="25"/>
  <c r="O19" i="25"/>
  <c r="P19" i="25"/>
  <c r="Q19" i="25"/>
  <c r="R19" i="25"/>
  <c r="S19" i="25"/>
  <c r="T19" i="25"/>
  <c r="O20" i="25"/>
  <c r="P20" i="25"/>
  <c r="Q20" i="25"/>
  <c r="O21" i="25"/>
  <c r="P21" i="25"/>
  <c r="Q21" i="25"/>
  <c r="O22" i="25"/>
  <c r="P22" i="25"/>
  <c r="Q22" i="25"/>
  <c r="T22" i="25"/>
  <c r="O23" i="25"/>
  <c r="P23" i="25"/>
  <c r="T23" i="25" s="1"/>
  <c r="Q23" i="25"/>
  <c r="R23" i="25"/>
  <c r="S23" i="25"/>
  <c r="O24" i="25"/>
  <c r="P24" i="25"/>
  <c r="Q24" i="25"/>
  <c r="O25" i="25"/>
  <c r="P25" i="25"/>
  <c r="T25" i="25" s="1"/>
  <c r="Q25" i="25"/>
  <c r="O26" i="25"/>
  <c r="P26" i="25"/>
  <c r="R26" i="25" s="1"/>
  <c r="Q26" i="25"/>
  <c r="O27" i="25"/>
  <c r="P27" i="25"/>
  <c r="Q27" i="25"/>
  <c r="O28" i="25"/>
  <c r="P28" i="25"/>
  <c r="R28" i="25" s="1"/>
  <c r="Q28" i="25"/>
  <c r="O29" i="25"/>
  <c r="P29" i="25"/>
  <c r="Q29" i="25"/>
  <c r="S29" i="25"/>
  <c r="O30" i="25"/>
  <c r="P30" i="25"/>
  <c r="T30" i="25" s="1"/>
  <c r="Q30" i="25"/>
  <c r="R30" i="25"/>
  <c r="S30" i="25"/>
  <c r="O31" i="25"/>
  <c r="P31" i="25"/>
  <c r="S31" i="25" s="1"/>
  <c r="Q31" i="25"/>
  <c r="R31" i="25"/>
  <c r="O32" i="25"/>
  <c r="P32" i="25"/>
  <c r="R32" i="25" s="1"/>
  <c r="Q32" i="25"/>
  <c r="S32" i="25"/>
  <c r="O33" i="25"/>
  <c r="P33" i="25"/>
  <c r="T33" i="25" s="1"/>
  <c r="Q33" i="25"/>
  <c r="O34" i="25"/>
  <c r="P34" i="25"/>
  <c r="R34" i="25" s="1"/>
  <c r="Q34" i="25"/>
  <c r="O35" i="25"/>
  <c r="P35" i="25"/>
  <c r="R35" i="25" s="1"/>
  <c r="Q35" i="25"/>
  <c r="S35" i="25"/>
  <c r="O36" i="25"/>
  <c r="P36" i="25"/>
  <c r="R36" i="25" s="1"/>
  <c r="Q36" i="25"/>
  <c r="S36" i="25"/>
  <c r="O37" i="25"/>
  <c r="P37" i="25"/>
  <c r="T37" i="25" s="1"/>
  <c r="Q37" i="25"/>
  <c r="O38" i="25"/>
  <c r="P38" i="25"/>
  <c r="R38" i="25" s="1"/>
  <c r="Q38" i="25"/>
  <c r="T38" i="25"/>
  <c r="O39" i="25"/>
  <c r="P39" i="25"/>
  <c r="R39" i="25" s="1"/>
  <c r="Q39" i="25"/>
  <c r="O40" i="25"/>
  <c r="P40" i="25"/>
  <c r="R40" i="25" s="1"/>
  <c r="Q40" i="25"/>
  <c r="O41" i="25"/>
  <c r="P41" i="25"/>
  <c r="Q41" i="25"/>
  <c r="O42" i="25"/>
  <c r="P42" i="25"/>
  <c r="Q42" i="25"/>
  <c r="O43" i="25"/>
  <c r="P43" i="25"/>
  <c r="R43" i="25" s="1"/>
  <c r="Q43" i="25"/>
  <c r="S43" i="25"/>
  <c r="O44" i="25"/>
  <c r="P44" i="25"/>
  <c r="R44" i="25" s="1"/>
  <c r="Q44" i="25"/>
  <c r="O45" i="25"/>
  <c r="P45" i="25"/>
  <c r="T45" i="25" s="1"/>
  <c r="Q45" i="25"/>
  <c r="R45" i="25"/>
  <c r="O46" i="25"/>
  <c r="P46" i="25"/>
  <c r="Q46" i="25"/>
  <c r="R46" i="25"/>
  <c r="S46" i="25"/>
  <c r="T46" i="25"/>
  <c r="O47" i="25"/>
  <c r="P47" i="25"/>
  <c r="Q47" i="25"/>
  <c r="T47" i="25"/>
  <c r="O48" i="25"/>
  <c r="P48" i="25"/>
  <c r="Q48" i="25"/>
  <c r="O49" i="25"/>
  <c r="P49" i="25"/>
  <c r="Q49" i="25"/>
  <c r="O50" i="25"/>
  <c r="P50" i="25"/>
  <c r="R50" i="25" s="1"/>
  <c r="Q50" i="25"/>
  <c r="O51" i="25"/>
  <c r="P51" i="25"/>
  <c r="R51" i="25" s="1"/>
  <c r="Q51" i="25"/>
  <c r="O52" i="25"/>
  <c r="P52" i="25"/>
  <c r="Q52" i="25"/>
  <c r="S52" i="25"/>
  <c r="O53" i="25"/>
  <c r="P53" i="25"/>
  <c r="T53" i="25" s="1"/>
  <c r="Q53" i="25"/>
  <c r="O54" i="25"/>
  <c r="P54" i="25"/>
  <c r="Q54" i="25"/>
  <c r="R54" i="25"/>
  <c r="S54" i="25"/>
  <c r="T54" i="25"/>
  <c r="O55" i="25"/>
  <c r="P55" i="25"/>
  <c r="Q55" i="25"/>
  <c r="O56" i="25"/>
  <c r="P56" i="25"/>
  <c r="S56" i="25" s="1"/>
  <c r="Q56" i="25"/>
  <c r="O57" i="25"/>
  <c r="P57" i="25"/>
  <c r="Q57" i="25"/>
  <c r="O58" i="25"/>
  <c r="P58" i="25"/>
  <c r="R58" i="25" s="1"/>
  <c r="Q58" i="25"/>
  <c r="O59" i="25"/>
  <c r="P59" i="25"/>
  <c r="Q59" i="25"/>
  <c r="O60" i="25"/>
  <c r="P60" i="25"/>
  <c r="Q60" i="25"/>
  <c r="O61" i="25"/>
  <c r="P61" i="25"/>
  <c r="T61" i="25" s="1"/>
  <c r="Q61" i="25"/>
  <c r="O62" i="25"/>
  <c r="P62" i="25"/>
  <c r="Q62" i="25"/>
  <c r="R62" i="25"/>
  <c r="S62" i="25"/>
  <c r="T62" i="25"/>
  <c r="O63" i="25"/>
  <c r="P63" i="25"/>
  <c r="Q63" i="25"/>
  <c r="O64" i="25"/>
  <c r="P64" i="25"/>
  <c r="S64" i="25" s="1"/>
  <c r="Q64" i="25"/>
  <c r="O65" i="25"/>
  <c r="P65" i="25"/>
  <c r="Q65" i="25"/>
  <c r="O66" i="25"/>
  <c r="P66" i="25"/>
  <c r="R66" i="25" s="1"/>
  <c r="Q66" i="25"/>
  <c r="T66" i="25"/>
  <c r="O67" i="25"/>
  <c r="P67" i="25"/>
  <c r="R67" i="25" s="1"/>
  <c r="Q67" i="25"/>
  <c r="O68" i="25"/>
  <c r="P68" i="25"/>
  <c r="S68" i="25" s="1"/>
  <c r="Q68" i="25"/>
  <c r="O69" i="25"/>
  <c r="P69" i="25"/>
  <c r="T69" i="25" s="1"/>
  <c r="Q69" i="25"/>
  <c r="O70" i="25"/>
  <c r="P70" i="25"/>
  <c r="R70" i="25" s="1"/>
  <c r="Q70" i="25"/>
  <c r="O71" i="25"/>
  <c r="P71" i="25"/>
  <c r="S71" i="25" s="1"/>
  <c r="Q71" i="25"/>
  <c r="R71" i="25"/>
  <c r="O72" i="25"/>
  <c r="P72" i="25"/>
  <c r="S72" i="25" s="1"/>
  <c r="Q72" i="25"/>
  <c r="O73" i="25"/>
  <c r="P73" i="25"/>
  <c r="T73" i="25" s="1"/>
  <c r="Q73" i="25"/>
  <c r="O74" i="25"/>
  <c r="P74" i="25"/>
  <c r="Q74" i="25"/>
  <c r="O75" i="25"/>
  <c r="P75" i="25"/>
  <c r="R75" i="25" s="1"/>
  <c r="Q75" i="25"/>
  <c r="O76" i="25"/>
  <c r="P76" i="25"/>
  <c r="S76" i="25" s="1"/>
  <c r="Q76" i="25"/>
  <c r="O77" i="25"/>
  <c r="P77" i="25"/>
  <c r="Q77" i="25"/>
  <c r="O78" i="25"/>
  <c r="P78" i="25"/>
  <c r="R78" i="25" s="1"/>
  <c r="Q78" i="25"/>
  <c r="O79" i="25"/>
  <c r="P79" i="25"/>
  <c r="R79" i="25" s="1"/>
  <c r="Q79" i="25"/>
  <c r="O80" i="25"/>
  <c r="P80" i="25"/>
  <c r="Q80" i="25"/>
  <c r="O81" i="25"/>
  <c r="P81" i="25"/>
  <c r="Q81" i="25"/>
  <c r="O82" i="25"/>
  <c r="P82" i="25"/>
  <c r="R82" i="25" s="1"/>
  <c r="Q82" i="25"/>
  <c r="O83" i="25"/>
  <c r="P83" i="25"/>
  <c r="S83" i="25" s="1"/>
  <c r="Q83" i="25"/>
  <c r="R83" i="25"/>
  <c r="O84" i="25"/>
  <c r="P84" i="25"/>
  <c r="S84" i="25" s="1"/>
  <c r="Q84" i="25"/>
  <c r="O85" i="25"/>
  <c r="P85" i="25"/>
  <c r="Q85" i="25"/>
  <c r="O86" i="25"/>
  <c r="P86" i="25"/>
  <c r="R86" i="25" s="1"/>
  <c r="Q86" i="25"/>
  <c r="O87" i="25"/>
  <c r="P87" i="25"/>
  <c r="R87" i="25" s="1"/>
  <c r="Q87" i="25"/>
  <c r="O88" i="25"/>
  <c r="P88" i="25"/>
  <c r="Q88" i="25"/>
  <c r="S88" i="25"/>
  <c r="O89" i="25"/>
  <c r="P89" i="25"/>
  <c r="Q89" i="25"/>
  <c r="O90" i="25"/>
  <c r="P90" i="25"/>
  <c r="Q90" i="25"/>
  <c r="T90" i="25"/>
  <c r="O91" i="25"/>
  <c r="P91" i="25"/>
  <c r="R91" i="25" s="1"/>
  <c r="Q91" i="25"/>
  <c r="O92" i="25"/>
  <c r="P92" i="25"/>
  <c r="Q92" i="25"/>
  <c r="O93" i="25"/>
  <c r="P93" i="25"/>
  <c r="R93" i="25" s="1"/>
  <c r="Q93" i="25"/>
  <c r="O94" i="25"/>
  <c r="P94" i="25"/>
  <c r="Q94" i="25"/>
  <c r="O95" i="25"/>
  <c r="P95" i="25"/>
  <c r="R95" i="25" s="1"/>
  <c r="Q95" i="25"/>
  <c r="T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Q103" i="25"/>
  <c r="R103" i="25"/>
  <c r="S103" i="25"/>
  <c r="T103" i="25"/>
  <c r="O104" i="25"/>
  <c r="P104" i="25"/>
  <c r="S104" i="25" s="1"/>
  <c r="Q104" i="25"/>
  <c r="O105" i="25"/>
  <c r="P105" i="25"/>
  <c r="Q105" i="25"/>
  <c r="R105" i="25"/>
  <c r="O106" i="25"/>
  <c r="P106" i="25"/>
  <c r="Q106" i="25"/>
  <c r="O107" i="25"/>
  <c r="P107" i="25"/>
  <c r="S107" i="25" s="1"/>
  <c r="Q107" i="25"/>
  <c r="R107" i="25"/>
  <c r="T107" i="25"/>
  <c r="O108" i="25"/>
  <c r="P108" i="25"/>
  <c r="R108" i="25" s="1"/>
  <c r="Q108" i="25"/>
  <c r="T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T114" i="25" s="1"/>
  <c r="Q114" i="25"/>
  <c r="R114" i="25"/>
  <c r="S114" i="25"/>
  <c r="O115" i="25"/>
  <c r="P115" i="25"/>
  <c r="Q115" i="25"/>
  <c r="S115" i="25"/>
  <c r="O116" i="25"/>
  <c r="P116" i="25"/>
  <c r="Q116" i="25"/>
  <c r="O117" i="25"/>
  <c r="P117" i="25"/>
  <c r="R117" i="25" s="1"/>
  <c r="Q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Q126" i="25"/>
  <c r="R126" i="25"/>
  <c r="O127" i="25"/>
  <c r="P127" i="25"/>
  <c r="T127" i="25" s="1"/>
  <c r="Q127" i="25"/>
  <c r="O128" i="25"/>
  <c r="P128" i="25"/>
  <c r="R128" i="25" s="1"/>
  <c r="Q128" i="25"/>
  <c r="O129" i="25"/>
  <c r="P129" i="25"/>
  <c r="T129" i="25" s="1"/>
  <c r="Q129" i="25"/>
  <c r="O130" i="25"/>
  <c r="P130" i="25"/>
  <c r="Q130" i="25"/>
  <c r="O131" i="25"/>
  <c r="P131" i="25"/>
  <c r="R131" i="25" s="1"/>
  <c r="Q131" i="25"/>
  <c r="O132" i="25"/>
  <c r="P132" i="25"/>
  <c r="Q132" i="25"/>
  <c r="O133" i="25"/>
  <c r="P133" i="25"/>
  <c r="T133" i="25" s="1"/>
  <c r="Q133" i="25"/>
  <c r="R133" i="25"/>
  <c r="O134" i="25"/>
  <c r="P134" i="25"/>
  <c r="T134" i="25" s="1"/>
  <c r="Q134" i="25"/>
  <c r="S134" i="25"/>
  <c r="O135" i="25"/>
  <c r="P135" i="25"/>
  <c r="S135" i="25" s="1"/>
  <c r="Q135" i="25"/>
  <c r="R135" i="25"/>
  <c r="O136" i="25"/>
  <c r="P136" i="25"/>
  <c r="S136" i="25" s="1"/>
  <c r="Q136" i="25"/>
  <c r="O137" i="25"/>
  <c r="P137" i="25"/>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Q144" i="25"/>
  <c r="O145" i="25"/>
  <c r="P145" i="25"/>
  <c r="T145" i="25" s="1"/>
  <c r="Q145" i="25"/>
  <c r="O146" i="25"/>
  <c r="P146" i="25"/>
  <c r="S146" i="25" s="1"/>
  <c r="Q146" i="25"/>
  <c r="R146" i="25"/>
  <c r="T146" i="25"/>
  <c r="O147" i="25"/>
  <c r="P147" i="25"/>
  <c r="Q147" i="25"/>
  <c r="R147" i="25"/>
  <c r="S147" i="25"/>
  <c r="T147" i="25"/>
  <c r="O148" i="25"/>
  <c r="P148" i="25"/>
  <c r="Q148" i="25"/>
  <c r="O149" i="25"/>
  <c r="P149" i="25"/>
  <c r="T149" i="25" s="1"/>
  <c r="Q149" i="25"/>
  <c r="S149" i="25"/>
  <c r="O150" i="25"/>
  <c r="P150" i="25"/>
  <c r="R150" i="25" s="1"/>
  <c r="Q150" i="25"/>
  <c r="S150" i="25"/>
  <c r="O151" i="25"/>
  <c r="P151" i="25"/>
  <c r="R151" i="25" s="1"/>
  <c r="Q151" i="25"/>
  <c r="O152" i="25"/>
  <c r="P152" i="25"/>
  <c r="S152" i="25" s="1"/>
  <c r="Q152" i="25"/>
  <c r="O153" i="25"/>
  <c r="P153" i="25"/>
  <c r="T153" i="25" s="1"/>
  <c r="Q153" i="25"/>
  <c r="S153" i="25"/>
  <c r="O154" i="25"/>
  <c r="P154" i="25"/>
  <c r="Q154" i="25"/>
  <c r="O155" i="25"/>
  <c r="P155" i="25"/>
  <c r="Q155" i="25"/>
  <c r="O156" i="25"/>
  <c r="P156" i="25"/>
  <c r="R156" i="25" s="1"/>
  <c r="Q156" i="25"/>
  <c r="O157" i="25"/>
  <c r="P157" i="25"/>
  <c r="Q157" i="25"/>
  <c r="O158" i="25"/>
  <c r="P158" i="25"/>
  <c r="R158" i="25" s="1"/>
  <c r="Q158" i="25"/>
  <c r="O159" i="25"/>
  <c r="P159" i="25"/>
  <c r="Q159" i="25"/>
  <c r="R159" i="25"/>
  <c r="O160" i="25"/>
  <c r="P160" i="25"/>
  <c r="R160" i="25" s="1"/>
  <c r="Q160" i="25"/>
  <c r="S160" i="25"/>
  <c r="T160" i="25"/>
  <c r="O161" i="25"/>
  <c r="P161" i="25"/>
  <c r="T161" i="25" s="1"/>
  <c r="Q161" i="25"/>
  <c r="O162" i="25"/>
  <c r="P162" i="25"/>
  <c r="T162" i="25" s="1"/>
  <c r="Q162" i="25"/>
  <c r="R162" i="25"/>
  <c r="S162" i="25"/>
  <c r="O163" i="25"/>
  <c r="P163" i="25"/>
  <c r="R163" i="25" s="1"/>
  <c r="Q163" i="25"/>
  <c r="S163" i="25"/>
  <c r="O164" i="25"/>
  <c r="P164" i="25"/>
  <c r="Q164" i="25"/>
  <c r="O165" i="25"/>
  <c r="P165" i="25"/>
  <c r="T165" i="25" s="1"/>
  <c r="Q165" i="25"/>
  <c r="O166" i="25"/>
  <c r="P166" i="25"/>
  <c r="R166" i="25" s="1"/>
  <c r="Q166" i="25"/>
  <c r="O167" i="25"/>
  <c r="P167" i="25"/>
  <c r="T167" i="25" s="1"/>
  <c r="Q167" i="25"/>
  <c r="O168" i="25"/>
  <c r="P168" i="25"/>
  <c r="Q168" i="25"/>
  <c r="O169" i="25"/>
  <c r="P169" i="25"/>
  <c r="S169" i="25" s="1"/>
  <c r="Q169" i="25"/>
  <c r="O170" i="25"/>
  <c r="P170" i="25"/>
  <c r="Q170" i="25"/>
  <c r="O171" i="25"/>
  <c r="P171" i="25"/>
  <c r="R171" i="25" s="1"/>
  <c r="Q171" i="25"/>
  <c r="S171" i="25"/>
  <c r="O172" i="25"/>
  <c r="P172" i="25"/>
  <c r="R172" i="25" s="1"/>
  <c r="Q172" i="25"/>
  <c r="T172" i="25"/>
  <c r="O173" i="25"/>
  <c r="P173" i="25"/>
  <c r="T173" i="25" s="1"/>
  <c r="Q173" i="25"/>
  <c r="S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Q179" i="25"/>
  <c r="R179" i="25"/>
  <c r="O180" i="25"/>
  <c r="P180" i="25"/>
  <c r="Q180" i="25"/>
  <c r="O181" i="25"/>
  <c r="P181" i="25"/>
  <c r="Q181" i="25"/>
  <c r="O182" i="25"/>
  <c r="P182" i="25"/>
  <c r="T182" i="25" s="1"/>
  <c r="Q182" i="25"/>
  <c r="R182" i="25"/>
  <c r="S182" i="25"/>
  <c r="O183" i="25"/>
  <c r="P183" i="25"/>
  <c r="R183" i="25" s="1"/>
  <c r="Q183" i="25"/>
  <c r="S183" i="25"/>
  <c r="O184" i="25"/>
  <c r="P184" i="25"/>
  <c r="R184" i="25" s="1"/>
  <c r="Q184" i="25"/>
  <c r="O185" i="25"/>
  <c r="P185" i="25"/>
  <c r="T185" i="25" s="1"/>
  <c r="Q185" i="25"/>
  <c r="O186" i="25"/>
  <c r="P186" i="25"/>
  <c r="R186" i="25" s="1"/>
  <c r="Q186" i="25"/>
  <c r="O187" i="25"/>
  <c r="P187" i="25"/>
  <c r="T187" i="25" s="1"/>
  <c r="Q187" i="25"/>
  <c r="O188" i="25"/>
  <c r="P188" i="25"/>
  <c r="R188" i="25" s="1"/>
  <c r="Q188" i="25"/>
  <c r="O189" i="25"/>
  <c r="P189" i="25"/>
  <c r="S189" i="25" s="1"/>
  <c r="Q189" i="25"/>
  <c r="O190" i="25"/>
  <c r="P190" i="25"/>
  <c r="T190" i="25" s="1"/>
  <c r="Q190" i="25"/>
  <c r="R190" i="25"/>
  <c r="S190" i="25"/>
  <c r="O191" i="25"/>
  <c r="P191" i="25"/>
  <c r="R191" i="25" s="1"/>
  <c r="Q191" i="25"/>
  <c r="O192" i="25"/>
  <c r="P192" i="25"/>
  <c r="R192" i="25" s="1"/>
  <c r="Q192" i="25"/>
  <c r="O193" i="25"/>
  <c r="P193" i="25"/>
  <c r="T193" i="25" s="1"/>
  <c r="Q193" i="25"/>
  <c r="O194" i="25"/>
  <c r="P194" i="25"/>
  <c r="R194" i="25" s="1"/>
  <c r="Q194" i="25"/>
  <c r="O195" i="25"/>
  <c r="P195" i="25"/>
  <c r="R195" i="25" s="1"/>
  <c r="Q195" i="25"/>
  <c r="S195" i="25"/>
  <c r="T195" i="25"/>
  <c r="O196" i="25"/>
  <c r="P196" i="25"/>
  <c r="Q196" i="25"/>
  <c r="O197" i="25"/>
  <c r="P197" i="25"/>
  <c r="T197" i="25" s="1"/>
  <c r="Q197" i="25"/>
  <c r="R197" i="25"/>
  <c r="S197" i="25"/>
  <c r="O198" i="25"/>
  <c r="P198" i="25"/>
  <c r="Q198" i="25"/>
  <c r="O199" i="25"/>
  <c r="P199" i="25"/>
  <c r="R199" i="25" s="1"/>
  <c r="Q199" i="25"/>
  <c r="S199" i="25"/>
  <c r="O200" i="25"/>
  <c r="P200" i="25"/>
  <c r="Q200" i="25"/>
  <c r="O201" i="25"/>
  <c r="P201" i="25"/>
  <c r="T201" i="25" s="1"/>
  <c r="Q201" i="25"/>
  <c r="O202" i="25"/>
  <c r="P202" i="25"/>
  <c r="R202" i="25" s="1"/>
  <c r="Q202" i="25"/>
  <c r="O203" i="25"/>
  <c r="P203" i="25"/>
  <c r="Q203" i="25"/>
  <c r="R203" i="25"/>
  <c r="S203" i="25"/>
  <c r="T203" i="25"/>
  <c r="O204" i="25"/>
  <c r="P204" i="25"/>
  <c r="Q204" i="25"/>
  <c r="O205" i="25"/>
  <c r="P205" i="25"/>
  <c r="T205" i="25" s="1"/>
  <c r="Q205" i="25"/>
  <c r="R205" i="25"/>
  <c r="S205" i="25"/>
  <c r="O206" i="25"/>
  <c r="P206" i="25"/>
  <c r="Q206" i="25"/>
  <c r="T206" i="25"/>
  <c r="O207" i="25"/>
  <c r="P207" i="25"/>
  <c r="R207" i="25" s="1"/>
  <c r="Q207" i="25"/>
  <c r="S207" i="25"/>
  <c r="O208" i="25"/>
  <c r="P208" i="25"/>
  <c r="Q208" i="25"/>
  <c r="O209" i="25"/>
  <c r="P209" i="25"/>
  <c r="T209" i="25" s="1"/>
  <c r="Q209" i="25"/>
  <c r="O210" i="25"/>
  <c r="P210" i="25"/>
  <c r="R210" i="25" s="1"/>
  <c r="Q210" i="25"/>
  <c r="O211" i="25"/>
  <c r="P211" i="25"/>
  <c r="Q211" i="25"/>
  <c r="R211" i="25"/>
  <c r="S211" i="25"/>
  <c r="T211" i="25"/>
  <c r="O212" i="25"/>
  <c r="P212" i="25"/>
  <c r="Q212" i="25"/>
  <c r="O213" i="25"/>
  <c r="P213" i="25"/>
  <c r="T213" i="25" s="1"/>
  <c r="Q213" i="25"/>
  <c r="R213" i="25"/>
  <c r="S213" i="25"/>
  <c r="O214" i="25"/>
  <c r="P214" i="25"/>
  <c r="R214" i="25" s="1"/>
  <c r="Q214" i="25"/>
  <c r="O215" i="25"/>
  <c r="P215" i="25"/>
  <c r="R215" i="25" s="1"/>
  <c r="Q215" i="25"/>
  <c r="S215" i="25"/>
  <c r="O216" i="25"/>
  <c r="P216" i="25"/>
  <c r="Q216" i="25"/>
  <c r="O217" i="25"/>
  <c r="P217" i="25"/>
  <c r="T217" i="25" s="1"/>
  <c r="Q217" i="25"/>
  <c r="O218" i="25"/>
  <c r="P218" i="25"/>
  <c r="R218" i="25" s="1"/>
  <c r="Q218" i="25"/>
  <c r="O219" i="25"/>
  <c r="P219" i="25"/>
  <c r="R219" i="25" s="1"/>
  <c r="Q219" i="25"/>
  <c r="T219" i="25"/>
  <c r="O220" i="25"/>
  <c r="P220" i="25"/>
  <c r="Q220" i="25"/>
  <c r="O221" i="25"/>
  <c r="P221" i="25"/>
  <c r="T221" i="25" s="1"/>
  <c r="Q221" i="25"/>
  <c r="R221" i="25"/>
  <c r="S221" i="25"/>
  <c r="O222" i="25"/>
  <c r="P222" i="25"/>
  <c r="Q222" i="25"/>
  <c r="R222" i="25"/>
  <c r="S222" i="25"/>
  <c r="T222" i="25"/>
  <c r="O223" i="25"/>
  <c r="P223" i="25"/>
  <c r="Q223" i="25"/>
  <c r="O224" i="25"/>
  <c r="P224" i="25"/>
  <c r="Q224" i="25"/>
  <c r="O225" i="25"/>
  <c r="P225" i="25"/>
  <c r="T225" i="25" s="1"/>
  <c r="Q225" i="25"/>
  <c r="O226" i="25"/>
  <c r="P226" i="25"/>
  <c r="Q226" i="25"/>
  <c r="R226" i="25"/>
  <c r="S226" i="25"/>
  <c r="T226" i="25"/>
  <c r="O227" i="25"/>
  <c r="P227" i="25"/>
  <c r="T227" i="25" s="1"/>
  <c r="Q227" i="25"/>
  <c r="O228" i="25"/>
  <c r="P228" i="25"/>
  <c r="Q228" i="25"/>
  <c r="O229" i="25"/>
  <c r="P229" i="25"/>
  <c r="Q229" i="25"/>
  <c r="O230" i="25"/>
  <c r="P230" i="25"/>
  <c r="R230" i="25" s="1"/>
  <c r="Q230" i="25"/>
  <c r="O231" i="25"/>
  <c r="P231" i="25"/>
  <c r="R231" i="25" s="1"/>
  <c r="Q231" i="25"/>
  <c r="O232" i="25"/>
  <c r="P232" i="25"/>
  <c r="Q232" i="25"/>
  <c r="T232" i="25"/>
  <c r="O233" i="25"/>
  <c r="P233" i="25"/>
  <c r="Q233" i="25"/>
  <c r="O234" i="25"/>
  <c r="P234" i="25"/>
  <c r="S234" i="25" s="1"/>
  <c r="Q234" i="25"/>
  <c r="R234" i="25"/>
  <c r="O235" i="25"/>
  <c r="P235" i="25"/>
  <c r="R235" i="25" s="1"/>
  <c r="Q235" i="25"/>
  <c r="O236" i="25"/>
  <c r="P236" i="25"/>
  <c r="Q236" i="25"/>
  <c r="T236" i="25"/>
  <c r="O237" i="25"/>
  <c r="P237" i="25"/>
  <c r="T237" i="25" s="1"/>
  <c r="Q237" i="25"/>
  <c r="O238" i="25"/>
  <c r="P238" i="25"/>
  <c r="R238" i="25" s="1"/>
  <c r="Q238" i="25"/>
  <c r="S238" i="25"/>
  <c r="O239" i="25"/>
  <c r="P239" i="25"/>
  <c r="T239" i="25" s="1"/>
  <c r="Q239" i="25"/>
  <c r="O240" i="25"/>
  <c r="P240" i="25"/>
  <c r="Q240" i="25"/>
  <c r="O241" i="25"/>
  <c r="P241" i="25"/>
  <c r="T241" i="25" s="1"/>
  <c r="Q241" i="25"/>
  <c r="S241" i="25"/>
  <c r="O242" i="25"/>
  <c r="P242" i="25"/>
  <c r="R242" i="25" s="1"/>
  <c r="Q242" i="25"/>
  <c r="O243" i="25"/>
  <c r="P243" i="25"/>
  <c r="T243" i="25" s="1"/>
  <c r="Q243" i="25"/>
  <c r="S243" i="25"/>
  <c r="O244" i="25"/>
  <c r="P244" i="25"/>
  <c r="T244" i="25" s="1"/>
  <c r="Q244" i="25"/>
  <c r="O245" i="25"/>
  <c r="P245" i="25"/>
  <c r="T245" i="25" s="1"/>
  <c r="Q245" i="25"/>
  <c r="O246" i="25"/>
  <c r="P246" i="25"/>
  <c r="T246" i="25" s="1"/>
  <c r="Q246" i="25"/>
  <c r="O247" i="25"/>
  <c r="P247" i="25"/>
  <c r="Q247" i="25"/>
  <c r="R247" i="25"/>
  <c r="S247" i="25"/>
  <c r="T247" i="25"/>
  <c r="O248" i="25"/>
  <c r="P248" i="25"/>
  <c r="T248" i="25" s="1"/>
  <c r="Q248" i="25"/>
  <c r="O249" i="25"/>
  <c r="P249" i="25"/>
  <c r="T249" i="25" s="1"/>
  <c r="Q249" i="25"/>
  <c r="R249" i="25"/>
  <c r="O250" i="25"/>
  <c r="P250" i="25"/>
  <c r="S250" i="25" s="1"/>
  <c r="Q250" i="25"/>
  <c r="O251" i="25"/>
  <c r="P251" i="25"/>
  <c r="T251" i="25" s="1"/>
  <c r="Q251" i="25"/>
  <c r="R251" i="25"/>
  <c r="S251" i="25"/>
  <c r="O252" i="25"/>
  <c r="P252" i="25"/>
  <c r="T252" i="25" s="1"/>
  <c r="Q252" i="25"/>
  <c r="O253" i="25"/>
  <c r="P253" i="25"/>
  <c r="T253" i="25" s="1"/>
  <c r="Q253" i="25"/>
  <c r="R253" i="25"/>
  <c r="O254" i="25"/>
  <c r="P254" i="25"/>
  <c r="R254" i="25" s="1"/>
  <c r="Q254" i="25"/>
  <c r="O255" i="25"/>
  <c r="P255" i="25"/>
  <c r="T255" i="25" s="1"/>
  <c r="Q255" i="25"/>
  <c r="R255" i="25"/>
  <c r="O256" i="25"/>
  <c r="P256" i="25"/>
  <c r="R256" i="25" s="1"/>
  <c r="Q256" i="25"/>
  <c r="O257" i="25"/>
  <c r="P257" i="25"/>
  <c r="T257" i="25" s="1"/>
  <c r="Q257" i="25"/>
  <c r="O258" i="25"/>
  <c r="P258" i="25"/>
  <c r="T258" i="25" s="1"/>
  <c r="Q258" i="25"/>
  <c r="R258" i="25"/>
  <c r="S258" i="25"/>
  <c r="O259" i="25"/>
  <c r="P259" i="25"/>
  <c r="Q259" i="25"/>
  <c r="R259" i="25"/>
  <c r="O260" i="25"/>
  <c r="P260" i="25"/>
  <c r="R260" i="25" s="1"/>
  <c r="Q260" i="25"/>
  <c r="O261" i="25"/>
  <c r="P261" i="25"/>
  <c r="T261" i="25" s="1"/>
  <c r="Q261" i="25"/>
  <c r="O262" i="25"/>
  <c r="P262" i="25"/>
  <c r="R262" i="25" s="1"/>
  <c r="Q262" i="25"/>
  <c r="O263" i="25"/>
  <c r="P263" i="25"/>
  <c r="R263" i="25" s="1"/>
  <c r="Q263" i="25"/>
  <c r="S263" i="25"/>
  <c r="O264" i="25"/>
  <c r="P264" i="25"/>
  <c r="R264" i="25" s="1"/>
  <c r="Q264" i="25"/>
  <c r="O265" i="25"/>
  <c r="P265" i="25"/>
  <c r="T265" i="25" s="1"/>
  <c r="Q265" i="25"/>
  <c r="S265" i="25"/>
  <c r="O266" i="25"/>
  <c r="P266" i="25"/>
  <c r="R266" i="25" s="1"/>
  <c r="Q266" i="25"/>
  <c r="O267" i="25"/>
  <c r="P267" i="25"/>
  <c r="R267" i="25" s="1"/>
  <c r="Q267" i="25"/>
  <c r="O268" i="25"/>
  <c r="P268" i="25"/>
  <c r="R268" i="25" s="1"/>
  <c r="Q268" i="25"/>
  <c r="S268" i="25"/>
  <c r="T268" i="25"/>
  <c r="O269" i="25"/>
  <c r="P269" i="25"/>
  <c r="T269" i="25" s="1"/>
  <c r="Q269" i="25"/>
  <c r="O270" i="25"/>
  <c r="P270" i="25"/>
  <c r="R270" i="25" s="1"/>
  <c r="Q270" i="25"/>
  <c r="O271" i="25"/>
  <c r="P271" i="25"/>
  <c r="S271" i="25" s="1"/>
  <c r="Q271" i="25"/>
  <c r="R271" i="25"/>
  <c r="T271" i="25"/>
  <c r="O272" i="25"/>
  <c r="P272" i="25"/>
  <c r="R272" i="25" s="1"/>
  <c r="Q272" i="25"/>
  <c r="O273" i="25"/>
  <c r="P273" i="25"/>
  <c r="T273" i="25" s="1"/>
  <c r="Q273" i="25"/>
  <c r="O274" i="25"/>
  <c r="P274" i="25"/>
  <c r="T274" i="25" s="1"/>
  <c r="Q274" i="25"/>
  <c r="O275" i="25"/>
  <c r="P275" i="25"/>
  <c r="S275" i="25" s="1"/>
  <c r="Q275" i="25"/>
  <c r="R275" i="25"/>
  <c r="T275" i="25"/>
  <c r="O276" i="25"/>
  <c r="P276" i="25"/>
  <c r="R276" i="25" s="1"/>
  <c r="Q276" i="25"/>
  <c r="O277" i="25"/>
  <c r="P277" i="25"/>
  <c r="T277" i="25" s="1"/>
  <c r="Q277" i="25"/>
  <c r="R277" i="25"/>
  <c r="O278" i="25"/>
  <c r="P278" i="25"/>
  <c r="R278" i="25" s="1"/>
  <c r="Q278" i="25"/>
  <c r="O279" i="25"/>
  <c r="P279" i="25"/>
  <c r="S279" i="25" s="1"/>
  <c r="Q279" i="25"/>
  <c r="R279" i="25"/>
  <c r="T279" i="25"/>
  <c r="O280" i="25"/>
  <c r="P280" i="25"/>
  <c r="R280" i="25" s="1"/>
  <c r="Q280" i="25"/>
  <c r="O281" i="25"/>
  <c r="P281" i="25"/>
  <c r="T281" i="25" s="1"/>
  <c r="Q281" i="25"/>
  <c r="O282" i="25"/>
  <c r="P282" i="25"/>
  <c r="R282" i="25" s="1"/>
  <c r="Q282" i="25"/>
  <c r="S282" i="25"/>
  <c r="O283" i="25"/>
  <c r="P283" i="25"/>
  <c r="Q283" i="25"/>
  <c r="R283" i="25"/>
  <c r="S283" i="25"/>
  <c r="T283" i="25"/>
  <c r="O284" i="25"/>
  <c r="P284" i="25"/>
  <c r="Q284" i="25"/>
  <c r="O285" i="25"/>
  <c r="P285" i="25"/>
  <c r="T285" i="25" s="1"/>
  <c r="Q285" i="25"/>
  <c r="O286" i="25"/>
  <c r="P286" i="25"/>
  <c r="R286" i="25" s="1"/>
  <c r="Q286" i="25"/>
  <c r="T286" i="25"/>
  <c r="O287" i="25"/>
  <c r="P287" i="25"/>
  <c r="R287" i="25" s="1"/>
  <c r="Q287" i="25"/>
  <c r="O288" i="25"/>
  <c r="P288" i="25"/>
  <c r="Q288" i="25"/>
  <c r="O289" i="25"/>
  <c r="P289" i="25"/>
  <c r="T289" i="25" s="1"/>
  <c r="Q289" i="25"/>
  <c r="O290" i="25"/>
  <c r="P290" i="25"/>
  <c r="T290" i="25" s="1"/>
  <c r="Q290" i="25"/>
  <c r="O291" i="25"/>
  <c r="P291" i="25"/>
  <c r="R291" i="25" s="1"/>
  <c r="Q291" i="25"/>
  <c r="S291" i="25"/>
  <c r="O292" i="25"/>
  <c r="P292" i="25"/>
  <c r="R292" i="25" s="1"/>
  <c r="Q292" i="25"/>
  <c r="O293" i="25"/>
  <c r="P293" i="25"/>
  <c r="T293" i="25" s="1"/>
  <c r="Q293" i="25"/>
  <c r="O294" i="25"/>
  <c r="P294" i="25"/>
  <c r="R294" i="25" s="1"/>
  <c r="Q294" i="25"/>
  <c r="S294" i="25"/>
  <c r="O295" i="25"/>
  <c r="P295" i="25"/>
  <c r="T295" i="25" s="1"/>
  <c r="Q295" i="25"/>
  <c r="O296" i="25"/>
  <c r="P296" i="25"/>
  <c r="R296" i="25" s="1"/>
  <c r="Q296" i="25"/>
  <c r="O297" i="25"/>
  <c r="P297" i="25"/>
  <c r="Q297" i="25"/>
  <c r="S297" i="25"/>
  <c r="O298" i="25"/>
  <c r="P298" i="25"/>
  <c r="R298" i="25" s="1"/>
  <c r="Q298" i="25"/>
  <c r="O299" i="25"/>
  <c r="P299" i="25"/>
  <c r="T299" i="25" s="1"/>
  <c r="Q299" i="25"/>
  <c r="O300" i="25"/>
  <c r="P300" i="25"/>
  <c r="R300" i="25" s="1"/>
  <c r="Q300" i="25"/>
  <c r="S300" i="25"/>
  <c r="T300" i="25"/>
  <c r="O301" i="25"/>
  <c r="P301" i="25"/>
  <c r="T301" i="25" s="1"/>
  <c r="Q301" i="25"/>
  <c r="R301" i="25"/>
  <c r="S301" i="25"/>
  <c r="O302" i="25"/>
  <c r="P302" i="25"/>
  <c r="R302" i="25" s="1"/>
  <c r="Q302" i="25"/>
  <c r="O303" i="25"/>
  <c r="P303" i="25"/>
  <c r="T303" i="25" s="1"/>
  <c r="Q303" i="25"/>
  <c r="O304" i="25"/>
  <c r="P304" i="25"/>
  <c r="R304" i="25" s="1"/>
  <c r="Q304" i="25"/>
  <c r="O305" i="25"/>
  <c r="P305" i="25"/>
  <c r="T305" i="25" s="1"/>
  <c r="Q305" i="25"/>
  <c r="O306" i="25"/>
  <c r="P306" i="25"/>
  <c r="T306" i="25" s="1"/>
  <c r="Q306" i="25"/>
  <c r="S306" i="25"/>
  <c r="O307" i="25"/>
  <c r="P307" i="25"/>
  <c r="T307" i="25" s="1"/>
  <c r="Q307" i="25"/>
  <c r="O308" i="25"/>
  <c r="P308" i="25"/>
  <c r="R308" i="25" s="1"/>
  <c r="Q308" i="25"/>
  <c r="O309" i="25"/>
  <c r="P309" i="25"/>
  <c r="T309" i="25" s="1"/>
  <c r="Q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S17" i="25" l="1"/>
  <c r="R17" i="25"/>
  <c r="R14" i="25"/>
  <c r="I13" i="19"/>
  <c r="L13" i="19"/>
  <c r="K12" i="81"/>
  <c r="N12" i="79"/>
  <c r="M14" i="76"/>
  <c r="L13" i="76"/>
  <c r="J12" i="73"/>
  <c r="L12" i="73"/>
  <c r="M12" i="73"/>
  <c r="I11" i="73"/>
  <c r="S307" i="25"/>
  <c r="R284" i="25"/>
  <c r="T284" i="25"/>
  <c r="T282" i="25"/>
  <c r="T276" i="25"/>
  <c r="T250" i="25"/>
  <c r="T214" i="25"/>
  <c r="S179" i="25"/>
  <c r="T179" i="25"/>
  <c r="T157" i="25"/>
  <c r="S157" i="25"/>
  <c r="T77" i="25"/>
  <c r="S77" i="25"/>
  <c r="R55" i="25"/>
  <c r="S55" i="25"/>
  <c r="T55" i="25"/>
  <c r="T35" i="25"/>
  <c r="R266" i="24"/>
  <c r="Q266" i="24"/>
  <c r="S266" i="24"/>
  <c r="S133" i="24"/>
  <c r="Q133" i="24"/>
  <c r="R133" i="24"/>
  <c r="R307" i="25"/>
  <c r="S290" i="25"/>
  <c r="R288" i="25"/>
  <c r="T288" i="25"/>
  <c r="S276" i="25"/>
  <c r="R250" i="25"/>
  <c r="T233" i="25"/>
  <c r="S233" i="25"/>
  <c r="S214" i="25"/>
  <c r="S198" i="25"/>
  <c r="T198" i="25"/>
  <c r="S191" i="25"/>
  <c r="T181" i="25"/>
  <c r="R181" i="25"/>
  <c r="S181" i="25"/>
  <c r="R144" i="25"/>
  <c r="T144" i="25"/>
  <c r="R130" i="25"/>
  <c r="S130" i="25"/>
  <c r="S127" i="25"/>
  <c r="R74" i="25"/>
  <c r="S74" i="25"/>
  <c r="T74" i="25"/>
  <c r="S27" i="25"/>
  <c r="R27" i="25"/>
  <c r="R20" i="25"/>
  <c r="S20" i="25"/>
  <c r="S300" i="24"/>
  <c r="R300" i="24"/>
  <c r="Q242" i="24"/>
  <c r="R242" i="24"/>
  <c r="S242" i="24"/>
  <c r="Q125" i="24"/>
  <c r="R125" i="24"/>
  <c r="S125" i="24"/>
  <c r="R39" i="24"/>
  <c r="Q39" i="24"/>
  <c r="S39" i="24"/>
  <c r="P224" i="23"/>
  <c r="S224" i="23"/>
  <c r="N224" i="23"/>
  <c r="T297" i="25"/>
  <c r="R297" i="25"/>
  <c r="S285" i="25"/>
  <c r="R274" i="25"/>
  <c r="T263" i="25"/>
  <c r="R261" i="25"/>
  <c r="S255" i="25"/>
  <c r="S253" i="25"/>
  <c r="S246" i="25"/>
  <c r="S239" i="25"/>
  <c r="S230" i="25"/>
  <c r="R206" i="25"/>
  <c r="S206" i="25"/>
  <c r="T171" i="25"/>
  <c r="S159" i="25"/>
  <c r="T159" i="25"/>
  <c r="R134" i="25"/>
  <c r="S95" i="25"/>
  <c r="S66" i="25"/>
  <c r="T57" i="25"/>
  <c r="R57" i="25"/>
  <c r="S57" i="25"/>
  <c r="S42" i="25"/>
  <c r="R42" i="25"/>
  <c r="T29" i="25"/>
  <c r="R29" i="25"/>
  <c r="S303" i="24"/>
  <c r="Q303" i="24"/>
  <c r="R303" i="24"/>
  <c r="S197" i="24"/>
  <c r="Q197" i="24"/>
  <c r="Q13" i="24"/>
  <c r="R13" i="24"/>
  <c r="S207" i="23"/>
  <c r="P207" i="23"/>
  <c r="T308" i="25"/>
  <c r="T302" i="25"/>
  <c r="S299" i="25"/>
  <c r="R299" i="25"/>
  <c r="R285" i="25"/>
  <c r="R187" i="25"/>
  <c r="S187" i="25"/>
  <c r="R167" i="25"/>
  <c r="S167" i="25"/>
  <c r="R115" i="25"/>
  <c r="T115" i="25"/>
  <c r="T93" i="25"/>
  <c r="S93" i="25"/>
  <c r="R22" i="25"/>
  <c r="S22" i="25"/>
  <c r="Q290" i="24"/>
  <c r="R290" i="24"/>
  <c r="Q271" i="24"/>
  <c r="R271" i="24"/>
  <c r="S271" i="24"/>
  <c r="Q114" i="24"/>
  <c r="R114" i="24"/>
  <c r="S114" i="24"/>
  <c r="S42" i="24"/>
  <c r="R42" i="24"/>
  <c r="S211" i="23"/>
  <c r="P211" i="23"/>
  <c r="P140" i="23"/>
  <c r="S140" i="23"/>
  <c r="O140" i="23"/>
  <c r="T189" i="25"/>
  <c r="R189" i="25"/>
  <c r="T169" i="25"/>
  <c r="R169" i="25"/>
  <c r="T135" i="25"/>
  <c r="T117" i="25"/>
  <c r="S117" i="25"/>
  <c r="T81" i="25"/>
  <c r="R81" i="25"/>
  <c r="S59" i="25"/>
  <c r="R59" i="25"/>
  <c r="T43" i="25"/>
  <c r="Q306" i="24"/>
  <c r="R306" i="24"/>
  <c r="S306" i="24"/>
  <c r="Q247" i="24"/>
  <c r="R247" i="24"/>
  <c r="S247" i="24"/>
  <c r="Q159" i="24"/>
  <c r="R159" i="24"/>
  <c r="S159" i="24"/>
  <c r="P192" i="23"/>
  <c r="S192" i="23"/>
  <c r="N192" i="23"/>
  <c r="S259" i="25"/>
  <c r="T259" i="25"/>
  <c r="R223" i="25"/>
  <c r="S223" i="25"/>
  <c r="R90" i="25"/>
  <c r="S90" i="25"/>
  <c r="T85" i="25"/>
  <c r="S85" i="25"/>
  <c r="R63" i="25"/>
  <c r="S63" i="25"/>
  <c r="T63" i="25"/>
  <c r="R47" i="25"/>
  <c r="S47" i="25"/>
  <c r="T41" i="25"/>
  <c r="R41" i="25"/>
  <c r="S41" i="25"/>
  <c r="Q274" i="24"/>
  <c r="R274" i="24"/>
  <c r="S274" i="24"/>
  <c r="S82" i="24"/>
  <c r="Q82" i="24"/>
  <c r="R82" i="24"/>
  <c r="T260" i="25"/>
  <c r="R227" i="25"/>
  <c r="S227" i="25"/>
  <c r="S219" i="25"/>
  <c r="R155" i="25"/>
  <c r="S155" i="25"/>
  <c r="T98" i="25"/>
  <c r="T82" i="25"/>
  <c r="T49" i="25"/>
  <c r="S49" i="25"/>
  <c r="Q309" i="24"/>
  <c r="R309" i="24"/>
  <c r="S309" i="24"/>
  <c r="Q295" i="24"/>
  <c r="R295" i="24"/>
  <c r="S292" i="24"/>
  <c r="R292" i="24"/>
  <c r="Q154" i="24"/>
  <c r="R154" i="24"/>
  <c r="S154" i="24"/>
  <c r="J218" i="23"/>
  <c r="S303" i="25"/>
  <c r="S295" i="25"/>
  <c r="S266" i="25"/>
  <c r="S260" i="25"/>
  <c r="T229" i="25"/>
  <c r="S229" i="25"/>
  <c r="R198" i="25"/>
  <c r="S144" i="25"/>
  <c r="S139" i="25"/>
  <c r="T137" i="25"/>
  <c r="S137" i="25"/>
  <c r="T105" i="25"/>
  <c r="S105" i="25"/>
  <c r="S98" i="25"/>
  <c r="S94" i="25"/>
  <c r="R94" i="25"/>
  <c r="S82" i="25"/>
  <c r="T65" i="25"/>
  <c r="R65" i="25"/>
  <c r="S65" i="25"/>
  <c r="T27" i="25"/>
  <c r="S284" i="24"/>
  <c r="R284" i="24"/>
  <c r="Q239" i="24"/>
  <c r="R239" i="24"/>
  <c r="S239" i="24"/>
  <c r="Q109" i="24"/>
  <c r="R109" i="24"/>
  <c r="S109" i="24"/>
  <c r="Q29" i="24"/>
  <c r="R29" i="24"/>
  <c r="S29" i="24"/>
  <c r="P104" i="23"/>
  <c r="S104" i="23"/>
  <c r="N13" i="23"/>
  <c r="O13" i="23"/>
  <c r="S13" i="23"/>
  <c r="M152" i="19"/>
  <c r="K152" i="19"/>
  <c r="L152" i="19"/>
  <c r="J152" i="19"/>
  <c r="I152" i="19"/>
  <c r="L190" i="19"/>
  <c r="J190" i="19"/>
  <c r="I190" i="19"/>
  <c r="M190" i="19"/>
  <c r="L236" i="87"/>
  <c r="N236" i="87"/>
  <c r="M236" i="87"/>
  <c r="J236" i="87"/>
  <c r="K236" i="87"/>
  <c r="M13" i="86"/>
  <c r="L13" i="86"/>
  <c r="K28" i="86"/>
  <c r="M28" i="86"/>
  <c r="J50" i="86"/>
  <c r="M50" i="86"/>
  <c r="L50" i="86"/>
  <c r="K50" i="86"/>
  <c r="N136" i="80"/>
  <c r="L136" i="80"/>
  <c r="K136" i="80"/>
  <c r="N198" i="79"/>
  <c r="I198" i="79"/>
  <c r="I206" i="78"/>
  <c r="N206" i="78"/>
  <c r="S285" i="24"/>
  <c r="R261" i="24"/>
  <c r="R232" i="24"/>
  <c r="Q229" i="24"/>
  <c r="R221" i="24"/>
  <c r="S208" i="24"/>
  <c r="S176" i="24"/>
  <c r="R170" i="24"/>
  <c r="R143" i="24"/>
  <c r="S120" i="24"/>
  <c r="R90" i="24"/>
  <c r="S87" i="24"/>
  <c r="R50" i="24"/>
  <c r="S47" i="24"/>
  <c r="Q44" i="24"/>
  <c r="R12" i="24"/>
  <c r="S244" i="23"/>
  <c r="S194" i="23"/>
  <c r="S174" i="23"/>
  <c r="O120" i="23"/>
  <c r="S89" i="23"/>
  <c r="S73" i="23"/>
  <c r="N49" i="23"/>
  <c r="S49" i="23"/>
  <c r="O45" i="23"/>
  <c r="N33" i="23"/>
  <c r="O33" i="23"/>
  <c r="O16" i="23"/>
  <c r="I52" i="88"/>
  <c r="K52" i="88"/>
  <c r="I80" i="88"/>
  <c r="K80" i="88"/>
  <c r="M80" i="87"/>
  <c r="N80" i="87"/>
  <c r="J80" i="87"/>
  <c r="K80" i="87"/>
  <c r="L80" i="87"/>
  <c r="S288" i="24"/>
  <c r="R285" i="24"/>
  <c r="Q254" i="24"/>
  <c r="R215" i="24"/>
  <c r="R176" i="24"/>
  <c r="R120" i="24"/>
  <c r="Q87" i="24"/>
  <c r="S72" i="24"/>
  <c r="Q47" i="24"/>
  <c r="S15" i="24"/>
  <c r="S230" i="23"/>
  <c r="P156" i="23"/>
  <c r="S156" i="23"/>
  <c r="S123" i="23"/>
  <c r="P121" i="23"/>
  <c r="N121" i="23"/>
  <c r="O110" i="23"/>
  <c r="S110" i="23"/>
  <c r="O79" i="23"/>
  <c r="S79" i="23"/>
  <c r="S21" i="23"/>
  <c r="P20" i="23"/>
  <c r="O20" i="23"/>
  <c r="J76" i="19"/>
  <c r="M76" i="19"/>
  <c r="L76" i="19"/>
  <c r="K76" i="19"/>
  <c r="J88" i="19"/>
  <c r="L88" i="19"/>
  <c r="M88" i="19"/>
  <c r="K88" i="19"/>
  <c r="I88" i="19"/>
  <c r="J176" i="19"/>
  <c r="I176" i="19"/>
  <c r="M176" i="19"/>
  <c r="L176" i="19"/>
  <c r="K176" i="19"/>
  <c r="N177" i="87"/>
  <c r="M177" i="87"/>
  <c r="J177" i="87"/>
  <c r="M184" i="87"/>
  <c r="L184" i="87"/>
  <c r="S157" i="24"/>
  <c r="S95" i="24"/>
  <c r="S20" i="24"/>
  <c r="O114" i="23"/>
  <c r="S114" i="23"/>
  <c r="K15" i="88"/>
  <c r="I15" i="88" s="1"/>
  <c r="I46" i="88"/>
  <c r="K46" i="88"/>
  <c r="I119" i="88"/>
  <c r="K119" i="88"/>
  <c r="L63" i="19"/>
  <c r="J63" i="19"/>
  <c r="L144" i="19"/>
  <c r="M144" i="19"/>
  <c r="J144" i="19"/>
  <c r="I144" i="19"/>
  <c r="N87" i="87"/>
  <c r="J87" i="87"/>
  <c r="L87" i="87"/>
  <c r="K87" i="87"/>
  <c r="K119" i="87"/>
  <c r="L119" i="87"/>
  <c r="S228" i="24"/>
  <c r="R157" i="24"/>
  <c r="S128" i="24"/>
  <c r="R20" i="24"/>
  <c r="S154" i="23"/>
  <c r="N154" i="23"/>
  <c r="J32" i="19"/>
  <c r="M32" i="19"/>
  <c r="L32" i="19"/>
  <c r="K32" i="19"/>
  <c r="I32" i="19"/>
  <c r="M120" i="19"/>
  <c r="J120" i="19"/>
  <c r="I120" i="19"/>
  <c r="M237" i="19"/>
  <c r="L237" i="19"/>
  <c r="K113" i="87"/>
  <c r="J113" i="87"/>
  <c r="N113" i="87"/>
  <c r="M113" i="87"/>
  <c r="T83" i="25"/>
  <c r="T71" i="25"/>
  <c r="R228" i="24"/>
  <c r="Q175" i="24"/>
  <c r="Q162" i="24"/>
  <c r="R128" i="24"/>
  <c r="R106" i="24"/>
  <c r="R79" i="24"/>
  <c r="Q74" i="24"/>
  <c r="P230" i="23"/>
  <c r="S227" i="23"/>
  <c r="S206" i="23"/>
  <c r="S175" i="23"/>
  <c r="P175" i="23"/>
  <c r="S158" i="23"/>
  <c r="P154" i="23"/>
  <c r="S131" i="23"/>
  <c r="P123" i="23"/>
  <c r="S99" i="23"/>
  <c r="O99" i="23"/>
  <c r="S81" i="23"/>
  <c r="S41" i="23"/>
  <c r="P40" i="23"/>
  <c r="O40" i="23"/>
  <c r="S29" i="23"/>
  <c r="N25" i="23"/>
  <c r="S25" i="23"/>
  <c r="O21" i="23"/>
  <c r="K234" i="19"/>
  <c r="M234" i="19"/>
  <c r="S186" i="24"/>
  <c r="S168" i="24"/>
  <c r="S130" i="24"/>
  <c r="S111" i="24"/>
  <c r="S103" i="24"/>
  <c r="O234" i="23"/>
  <c r="O230" i="23"/>
  <c r="P166" i="23"/>
  <c r="S166" i="23"/>
  <c r="O154" i="23"/>
  <c r="S120" i="23"/>
  <c r="S45" i="23"/>
  <c r="P44" i="23"/>
  <c r="O44" i="23"/>
  <c r="O28" i="23"/>
  <c r="O25" i="23"/>
  <c r="L221" i="19"/>
  <c r="J221" i="19"/>
  <c r="S13" i="24"/>
  <c r="P163" i="23"/>
  <c r="S163" i="23"/>
  <c r="P143" i="23"/>
  <c r="S143" i="23"/>
  <c r="S109" i="23"/>
  <c r="O109" i="23"/>
  <c r="J194" i="19"/>
  <c r="M194" i="19"/>
  <c r="I194" i="19"/>
  <c r="M78" i="87"/>
  <c r="J78" i="87"/>
  <c r="K60" i="87"/>
  <c r="J60" i="87"/>
  <c r="K25" i="88"/>
  <c r="K56" i="88"/>
  <c r="K65" i="88"/>
  <c r="K84" i="88"/>
  <c r="K135" i="88"/>
  <c r="K31" i="19"/>
  <c r="K36" i="19"/>
  <c r="K38" i="19"/>
  <c r="J40" i="19"/>
  <c r="K47" i="19"/>
  <c r="L51" i="19"/>
  <c r="I54" i="19"/>
  <c r="J75" i="19"/>
  <c r="K79" i="19"/>
  <c r="L79" i="19"/>
  <c r="L84" i="19"/>
  <c r="K136" i="19"/>
  <c r="M158" i="19"/>
  <c r="I158" i="19"/>
  <c r="J166" i="19"/>
  <c r="L166" i="19"/>
  <c r="I166" i="19"/>
  <c r="M187" i="19"/>
  <c r="L187" i="19"/>
  <c r="J206" i="19"/>
  <c r="L206" i="19"/>
  <c r="K206" i="19"/>
  <c r="M214" i="19"/>
  <c r="K214" i="19"/>
  <c r="L244" i="19"/>
  <c r="M244" i="19"/>
  <c r="N71" i="87"/>
  <c r="K71" i="87"/>
  <c r="L71" i="87"/>
  <c r="J56" i="87"/>
  <c r="L56" i="87"/>
  <c r="N56" i="87"/>
  <c r="M14" i="87"/>
  <c r="J14" i="87"/>
  <c r="L14" i="87"/>
  <c r="K144" i="87"/>
  <c r="M144" i="87"/>
  <c r="K156" i="87"/>
  <c r="N156" i="87"/>
  <c r="M156" i="87"/>
  <c r="L156" i="87"/>
  <c r="L172" i="87"/>
  <c r="J172" i="87"/>
  <c r="N172" i="87"/>
  <c r="M172" i="87"/>
  <c r="L189" i="87"/>
  <c r="N189" i="87"/>
  <c r="M189" i="87"/>
  <c r="K189" i="87"/>
  <c r="M225" i="87"/>
  <c r="N225" i="87"/>
  <c r="J225" i="87"/>
  <c r="M253" i="87"/>
  <c r="N253" i="87"/>
  <c r="L253" i="87"/>
  <c r="K16" i="88"/>
  <c r="K38" i="88"/>
  <c r="K44" i="88"/>
  <c r="K47" i="88"/>
  <c r="K81" i="88"/>
  <c r="K139" i="88"/>
  <c r="I16" i="19"/>
  <c r="M36" i="19"/>
  <c r="M38" i="19"/>
  <c r="L47" i="19"/>
  <c r="L75" i="19"/>
  <c r="J96" i="19"/>
  <c r="M96" i="19"/>
  <c r="K96" i="19"/>
  <c r="J103" i="19"/>
  <c r="K113" i="19"/>
  <c r="M113" i="19"/>
  <c r="I121" i="19"/>
  <c r="J155" i="19"/>
  <c r="M155" i="19"/>
  <c r="K172" i="19"/>
  <c r="M218" i="19"/>
  <c r="I218" i="19"/>
  <c r="J229" i="19"/>
  <c r="L229" i="19"/>
  <c r="L235" i="19"/>
  <c r="M238" i="19"/>
  <c r="I238" i="19"/>
  <c r="L258" i="19"/>
  <c r="M258" i="19"/>
  <c r="M169" i="87"/>
  <c r="N169" i="87"/>
  <c r="M175" i="87"/>
  <c r="K175" i="87"/>
  <c r="K192" i="87"/>
  <c r="M192" i="87"/>
  <c r="N192" i="87"/>
  <c r="M206" i="87"/>
  <c r="L206" i="87"/>
  <c r="K206" i="87"/>
  <c r="J206" i="87"/>
  <c r="M61" i="86"/>
  <c r="N61" i="86"/>
  <c r="L61" i="86"/>
  <c r="K46" i="81"/>
  <c r="N46" i="81"/>
  <c r="J16" i="19"/>
  <c r="J84" i="19"/>
  <c r="I84" i="19"/>
  <c r="M126" i="19"/>
  <c r="J126" i="19"/>
  <c r="J136" i="19"/>
  <c r="M136" i="19"/>
  <c r="I164" i="19"/>
  <c r="K164" i="19"/>
  <c r="M209" i="19"/>
  <c r="J209" i="19"/>
  <c r="K20" i="87"/>
  <c r="J20" i="87"/>
  <c r="K117" i="87"/>
  <c r="L117" i="87"/>
  <c r="N117" i="87"/>
  <c r="M117" i="87"/>
  <c r="L243" i="87"/>
  <c r="K243" i="87"/>
  <c r="L17" i="86"/>
  <c r="M17" i="86"/>
  <c r="J84" i="86"/>
  <c r="I84" i="86"/>
  <c r="M118" i="86"/>
  <c r="L118" i="86"/>
  <c r="K118" i="86"/>
  <c r="I118" i="86"/>
  <c r="K20" i="88"/>
  <c r="K57" i="88"/>
  <c r="K79" i="88"/>
  <c r="K99" i="88"/>
  <c r="K12" i="19"/>
  <c r="K14" i="19"/>
  <c r="K16" i="19"/>
  <c r="L29" i="19"/>
  <c r="J41" i="19"/>
  <c r="L55" i="19"/>
  <c r="L59" i="19"/>
  <c r="M62" i="19"/>
  <c r="I73" i="19"/>
  <c r="I78" i="19"/>
  <c r="I114" i="19"/>
  <c r="I129" i="19"/>
  <c r="M129" i="19"/>
  <c r="K129" i="19"/>
  <c r="I132" i="19"/>
  <c r="M132" i="19"/>
  <c r="I140" i="19"/>
  <c r="M140" i="19"/>
  <c r="M156" i="19"/>
  <c r="I156" i="19"/>
  <c r="M159" i="19"/>
  <c r="L159" i="19"/>
  <c r="M175" i="19"/>
  <c r="J175" i="19"/>
  <c r="J205" i="19"/>
  <c r="J215" i="19"/>
  <c r="K215" i="19"/>
  <c r="M224" i="19"/>
  <c r="I224" i="19"/>
  <c r="M245" i="19"/>
  <c r="L245" i="19"/>
  <c r="J245" i="19"/>
  <c r="K96" i="87"/>
  <c r="L96" i="87"/>
  <c r="N96" i="87"/>
  <c r="J86" i="87"/>
  <c r="M62" i="87"/>
  <c r="J62" i="87"/>
  <c r="K40" i="87"/>
  <c r="L40" i="87"/>
  <c r="J40" i="87"/>
  <c r="L164" i="87"/>
  <c r="M164" i="87"/>
  <c r="N164" i="87"/>
  <c r="K164" i="87"/>
  <c r="N193" i="87"/>
  <c r="J193" i="87"/>
  <c r="M193" i="87"/>
  <c r="L11" i="86"/>
  <c r="K11" i="86"/>
  <c r="L16" i="19"/>
  <c r="K41" i="19"/>
  <c r="L46" i="19"/>
  <c r="M46" i="19"/>
  <c r="J52" i="19"/>
  <c r="L52" i="19"/>
  <c r="J78" i="19"/>
  <c r="K121" i="19"/>
  <c r="L121" i="19"/>
  <c r="J127" i="19"/>
  <c r="J178" i="19"/>
  <c r="L178" i="19"/>
  <c r="N103" i="87"/>
  <c r="J103" i="87"/>
  <c r="L103" i="87"/>
  <c r="N55" i="87"/>
  <c r="J55" i="87"/>
  <c r="L55" i="87"/>
  <c r="K142" i="87"/>
  <c r="M142" i="87"/>
  <c r="L142" i="87"/>
  <c r="M223" i="87"/>
  <c r="K223" i="87"/>
  <c r="K36" i="81"/>
  <c r="N36" i="81"/>
  <c r="N165" i="81"/>
  <c r="J165" i="81"/>
  <c r="I165" i="81"/>
  <c r="K24" i="88"/>
  <c r="K33" i="88"/>
  <c r="K55" i="88"/>
  <c r="K64" i="88"/>
  <c r="K73" i="88"/>
  <c r="K89" i="88"/>
  <c r="K107" i="88"/>
  <c r="J50" i="19"/>
  <c r="K57" i="19"/>
  <c r="I57" i="19"/>
  <c r="M66" i="19"/>
  <c r="I69" i="19"/>
  <c r="M78" i="19"/>
  <c r="M106" i="19"/>
  <c r="I106" i="19"/>
  <c r="M109" i="19"/>
  <c r="I109" i="19"/>
  <c r="J141" i="19"/>
  <c r="L141" i="19"/>
  <c r="M225" i="19"/>
  <c r="L236" i="19"/>
  <c r="M236" i="19"/>
  <c r="L250" i="19"/>
  <c r="M250" i="19"/>
  <c r="K103" i="87"/>
  <c r="M55" i="87"/>
  <c r="N210" i="87"/>
  <c r="K210" i="87"/>
  <c r="J210" i="87"/>
  <c r="M255" i="87"/>
  <c r="K255" i="87"/>
  <c r="I130" i="86"/>
  <c r="M130" i="86"/>
  <c r="L130" i="86"/>
  <c r="K130" i="86"/>
  <c r="I41" i="19"/>
  <c r="M41" i="19"/>
  <c r="L44" i="19"/>
  <c r="K44" i="19"/>
  <c r="K127" i="19"/>
  <c r="L127" i="19"/>
  <c r="I127" i="19"/>
  <c r="M168" i="19"/>
  <c r="J168" i="19"/>
  <c r="L197" i="19"/>
  <c r="I197" i="19"/>
  <c r="J32" i="87"/>
  <c r="K32" i="87"/>
  <c r="N134" i="87"/>
  <c r="K134" i="87"/>
  <c r="J34" i="86"/>
  <c r="K34" i="86"/>
  <c r="M34" i="86"/>
  <c r="L34" i="86"/>
  <c r="K26" i="81"/>
  <c r="N26" i="81"/>
  <c r="K112" i="87"/>
  <c r="L112" i="87"/>
  <c r="N139" i="87"/>
  <c r="M139" i="87"/>
  <c r="K176" i="87"/>
  <c r="L176" i="87"/>
  <c r="M181" i="87"/>
  <c r="N181" i="87"/>
  <c r="M191" i="87"/>
  <c r="K191" i="87"/>
  <c r="K221" i="87"/>
  <c r="L221" i="87"/>
  <c r="M254" i="87"/>
  <c r="L254" i="87"/>
  <c r="J18" i="86"/>
  <c r="K18" i="86"/>
  <c r="K30" i="86"/>
  <c r="L38" i="86"/>
  <c r="L45" i="86"/>
  <c r="K54" i="86"/>
  <c r="J64" i="86"/>
  <c r="N64" i="86"/>
  <c r="J67" i="86"/>
  <c r="N72" i="86"/>
  <c r="I72" i="86"/>
  <c r="K117" i="86"/>
  <c r="I138" i="86"/>
  <c r="K138" i="86"/>
  <c r="M151" i="86"/>
  <c r="L151" i="86"/>
  <c r="I159" i="86"/>
  <c r="K50" i="81"/>
  <c r="N50" i="81"/>
  <c r="N113" i="81"/>
  <c r="K113" i="81"/>
  <c r="J123" i="81"/>
  <c r="M123" i="81"/>
  <c r="L130" i="81"/>
  <c r="J130" i="81"/>
  <c r="K225" i="81"/>
  <c r="L225" i="81"/>
  <c r="L242" i="81"/>
  <c r="K242" i="81"/>
  <c r="M39" i="80"/>
  <c r="K39" i="80"/>
  <c r="J39" i="80"/>
  <c r="N115" i="79"/>
  <c r="I115" i="79"/>
  <c r="M115" i="79"/>
  <c r="K115" i="79"/>
  <c r="J115" i="79"/>
  <c r="I101" i="19"/>
  <c r="L116" i="19"/>
  <c r="I246" i="19"/>
  <c r="K252" i="19"/>
  <c r="K72" i="87"/>
  <c r="N47" i="87"/>
  <c r="K47" i="87"/>
  <c r="L137" i="87"/>
  <c r="N137" i="87"/>
  <c r="J153" i="87"/>
  <c r="M153" i="87"/>
  <c r="M174" i="87"/>
  <c r="J174" i="87"/>
  <c r="L179" i="87"/>
  <c r="K179" i="87"/>
  <c r="J209" i="87"/>
  <c r="N209" i="87"/>
  <c r="L224" i="87"/>
  <c r="M224" i="87"/>
  <c r="L244" i="87"/>
  <c r="N244" i="87"/>
  <c r="L60" i="86"/>
  <c r="N62" i="86"/>
  <c r="K134" i="86"/>
  <c r="K154" i="86"/>
  <c r="K159" i="86"/>
  <c r="N44" i="81"/>
  <c r="N54" i="81"/>
  <c r="J84" i="81"/>
  <c r="M84" i="81"/>
  <c r="K84" i="81"/>
  <c r="L69" i="80"/>
  <c r="N69" i="80"/>
  <c r="J69" i="80"/>
  <c r="N253" i="80"/>
  <c r="I253" i="80"/>
  <c r="K44" i="79"/>
  <c r="J44" i="79"/>
  <c r="I44" i="79"/>
  <c r="N44" i="79"/>
  <c r="M44" i="79"/>
  <c r="L44" i="79"/>
  <c r="K63" i="79"/>
  <c r="N63" i="79"/>
  <c r="I63" i="79"/>
  <c r="M63" i="79"/>
  <c r="L63" i="79"/>
  <c r="J63" i="79"/>
  <c r="K74" i="79"/>
  <c r="J74" i="79"/>
  <c r="I74" i="79"/>
  <c r="N74" i="79"/>
  <c r="M74" i="79"/>
  <c r="L74" i="79"/>
  <c r="J30" i="86"/>
  <c r="L30" i="86"/>
  <c r="J38" i="86"/>
  <c r="K38" i="86"/>
  <c r="J54" i="86"/>
  <c r="M54" i="86"/>
  <c r="I65" i="86"/>
  <c r="M67" i="86"/>
  <c r="K67" i="86"/>
  <c r="L117" i="86"/>
  <c r="I117" i="86"/>
  <c r="L122" i="86"/>
  <c r="I180" i="86"/>
  <c r="L180" i="86"/>
  <c r="J11" i="81"/>
  <c r="N11" i="81"/>
  <c r="K34" i="81"/>
  <c r="N34" i="81"/>
  <c r="J78" i="81"/>
  <c r="N78" i="81"/>
  <c r="L78" i="81"/>
  <c r="J87" i="81"/>
  <c r="N87" i="81"/>
  <c r="L87" i="81"/>
  <c r="K102" i="81"/>
  <c r="N102" i="81"/>
  <c r="N111" i="81"/>
  <c r="K111" i="81"/>
  <c r="N149" i="81"/>
  <c r="K149" i="81"/>
  <c r="I176" i="81"/>
  <c r="L207" i="81"/>
  <c r="K207" i="81"/>
  <c r="N77" i="80"/>
  <c r="J77" i="80"/>
  <c r="I177" i="80"/>
  <c r="L177" i="80"/>
  <c r="J184" i="19"/>
  <c r="K191" i="19"/>
  <c r="L201" i="19"/>
  <c r="L246" i="19"/>
  <c r="L126" i="87"/>
  <c r="K126" i="87"/>
  <c r="J135" i="87"/>
  <c r="M135" i="87"/>
  <c r="N154" i="87"/>
  <c r="K154" i="87"/>
  <c r="M165" i="87"/>
  <c r="J165" i="87"/>
  <c r="K240" i="87"/>
  <c r="N240" i="87"/>
  <c r="J14" i="86"/>
  <c r="L14" i="86"/>
  <c r="J22" i="86"/>
  <c r="K22" i="86"/>
  <c r="L85" i="86"/>
  <c r="I85" i="86"/>
  <c r="N112" i="86"/>
  <c r="I112" i="86"/>
  <c r="M177" i="86"/>
  <c r="N28" i="81"/>
  <c r="N38" i="81"/>
  <c r="K58" i="81"/>
  <c r="N58" i="81"/>
  <c r="N114" i="81"/>
  <c r="M114" i="81"/>
  <c r="N133" i="81"/>
  <c r="K133" i="81"/>
  <c r="J136" i="81"/>
  <c r="I136" i="81"/>
  <c r="N136" i="81"/>
  <c r="N56" i="80"/>
  <c r="L56" i="80"/>
  <c r="J56" i="80"/>
  <c r="N89" i="80"/>
  <c r="K89" i="80"/>
  <c r="K108" i="79"/>
  <c r="J108" i="79"/>
  <c r="I108" i="79"/>
  <c r="N108" i="79"/>
  <c r="M108" i="79"/>
  <c r="L108" i="79"/>
  <c r="J79" i="78"/>
  <c r="N79" i="78"/>
  <c r="J16" i="77"/>
  <c r="I16" i="77"/>
  <c r="M16" i="77"/>
  <c r="L16" i="77"/>
  <c r="K16" i="77"/>
  <c r="M65" i="86"/>
  <c r="J65" i="86"/>
  <c r="J89" i="86"/>
  <c r="N89" i="86"/>
  <c r="N109" i="86"/>
  <c r="I109" i="86"/>
  <c r="I122" i="86"/>
  <c r="K122" i="86"/>
  <c r="L137" i="86"/>
  <c r="K137" i="86"/>
  <c r="K18" i="81"/>
  <c r="N18" i="81"/>
  <c r="K62" i="81"/>
  <c r="N62" i="81"/>
  <c r="N157" i="81"/>
  <c r="J157" i="81"/>
  <c r="I157" i="81"/>
  <c r="M176" i="81"/>
  <c r="K176" i="81"/>
  <c r="K258" i="81"/>
  <c r="L258" i="81"/>
  <c r="K27" i="79"/>
  <c r="J27" i="79"/>
  <c r="I27" i="79"/>
  <c r="N27" i="79"/>
  <c r="M27" i="79"/>
  <c r="L27" i="79"/>
  <c r="K59" i="79"/>
  <c r="I59" i="79"/>
  <c r="J59" i="79"/>
  <c r="N59" i="79"/>
  <c r="M59" i="79"/>
  <c r="L59" i="79"/>
  <c r="K93" i="79"/>
  <c r="L93" i="79"/>
  <c r="I93" i="79"/>
  <c r="N93" i="79"/>
  <c r="M93" i="79"/>
  <c r="J93" i="79"/>
  <c r="I76" i="78"/>
  <c r="K76" i="78"/>
  <c r="M22" i="87"/>
  <c r="J22" i="87"/>
  <c r="N15" i="87"/>
  <c r="M15" i="87"/>
  <c r="M109" i="87"/>
  <c r="K109" i="87"/>
  <c r="N116" i="87"/>
  <c r="M116" i="87"/>
  <c r="J139" i="87"/>
  <c r="K140" i="87"/>
  <c r="L140" i="87"/>
  <c r="L157" i="87"/>
  <c r="N157" i="87"/>
  <c r="J181" i="87"/>
  <c r="J221" i="87"/>
  <c r="K228" i="87"/>
  <c r="L228" i="87"/>
  <c r="M238" i="87"/>
  <c r="K238" i="87"/>
  <c r="N22" i="81"/>
  <c r="K42" i="81"/>
  <c r="N42" i="81"/>
  <c r="K66" i="81"/>
  <c r="N66" i="81"/>
  <c r="J79" i="81"/>
  <c r="M79" i="81"/>
  <c r="J88" i="81"/>
  <c r="M88" i="81"/>
  <c r="J91" i="81"/>
  <c r="K91" i="81"/>
  <c r="M91" i="81"/>
  <c r="N103" i="81"/>
  <c r="M103" i="81"/>
  <c r="J122" i="81"/>
  <c r="N122" i="81"/>
  <c r="K122" i="81"/>
  <c r="J125" i="81"/>
  <c r="N125" i="81"/>
  <c r="J144" i="81"/>
  <c r="I144" i="81"/>
  <c r="N170" i="81"/>
  <c r="J170" i="81"/>
  <c r="L198" i="81"/>
  <c r="I198" i="81"/>
  <c r="K49" i="79"/>
  <c r="J49" i="79"/>
  <c r="I49" i="79"/>
  <c r="N49" i="79"/>
  <c r="M49" i="79"/>
  <c r="L49" i="79"/>
  <c r="K117" i="79"/>
  <c r="M117" i="79"/>
  <c r="L117" i="79"/>
  <c r="I117" i="79"/>
  <c r="J169" i="19"/>
  <c r="J102" i="87"/>
  <c r="J79" i="87"/>
  <c r="L63" i="87"/>
  <c r="J45" i="87"/>
  <c r="L29" i="87"/>
  <c r="J29" i="87"/>
  <c r="K22" i="87"/>
  <c r="L15" i="87"/>
  <c r="M125" i="87"/>
  <c r="N125" i="87"/>
  <c r="M130" i="87"/>
  <c r="J130" i="87"/>
  <c r="K139" i="87"/>
  <c r="M176" i="87"/>
  <c r="K181" i="87"/>
  <c r="M190" i="87"/>
  <c r="K190" i="87"/>
  <c r="K208" i="87"/>
  <c r="N208" i="87"/>
  <c r="M221" i="87"/>
  <c r="N241" i="87"/>
  <c r="M241" i="87"/>
  <c r="K254" i="87"/>
  <c r="K256" i="87"/>
  <c r="M256" i="87"/>
  <c r="L18" i="86"/>
  <c r="J26" i="86"/>
  <c r="K26" i="86"/>
  <c r="I64" i="86"/>
  <c r="J90" i="86"/>
  <c r="K123" i="86"/>
  <c r="L125" i="86"/>
  <c r="K125" i="86"/>
  <c r="M135" i="86"/>
  <c r="K135" i="86"/>
  <c r="L138" i="86"/>
  <c r="K145" i="86"/>
  <c r="N106" i="81"/>
  <c r="K106" i="81"/>
  <c r="N154" i="81"/>
  <c r="J154" i="81"/>
  <c r="L185" i="81"/>
  <c r="K185" i="81"/>
  <c r="I185" i="81"/>
  <c r="L231" i="81"/>
  <c r="I231" i="81"/>
  <c r="N61" i="80"/>
  <c r="L61" i="80"/>
  <c r="K61" i="80"/>
  <c r="N79" i="80"/>
  <c r="K79" i="80"/>
  <c r="J79" i="80"/>
  <c r="K19" i="79"/>
  <c r="J19" i="79"/>
  <c r="I19" i="79"/>
  <c r="N19" i="79"/>
  <c r="M19" i="79"/>
  <c r="L19" i="79"/>
  <c r="K78" i="79"/>
  <c r="M78" i="79"/>
  <c r="I78" i="79"/>
  <c r="N78" i="79"/>
  <c r="L78" i="79"/>
  <c r="J78" i="79"/>
  <c r="I143" i="81"/>
  <c r="I148" i="81"/>
  <c r="I159" i="81"/>
  <c r="I167" i="81"/>
  <c r="I175" i="81"/>
  <c r="I187" i="81"/>
  <c r="L193" i="81"/>
  <c r="L206" i="81"/>
  <c r="K238" i="81"/>
  <c r="I241" i="81"/>
  <c r="K254" i="81"/>
  <c r="L44" i="80"/>
  <c r="L49" i="80"/>
  <c r="J52" i="80"/>
  <c r="K57" i="80"/>
  <c r="N124" i="80"/>
  <c r="L138" i="80"/>
  <c r="J143" i="80"/>
  <c r="M12" i="79"/>
  <c r="N13" i="79"/>
  <c r="I17" i="79"/>
  <c r="J18" i="79"/>
  <c r="M20" i="79"/>
  <c r="N21" i="79"/>
  <c r="I25" i="79"/>
  <c r="J26" i="79"/>
  <c r="M28" i="79"/>
  <c r="N29" i="79"/>
  <c r="I33" i="79"/>
  <c r="J34" i="79"/>
  <c r="K36" i="79"/>
  <c r="J36" i="79"/>
  <c r="M50" i="79"/>
  <c r="K51" i="79"/>
  <c r="I51" i="79"/>
  <c r="K55" i="79"/>
  <c r="N55" i="79"/>
  <c r="I58" i="79"/>
  <c r="N65" i="79"/>
  <c r="K70" i="79"/>
  <c r="M70" i="79"/>
  <c r="J73" i="79"/>
  <c r="K85" i="79"/>
  <c r="L85" i="79"/>
  <c r="M89" i="79"/>
  <c r="N90" i="79"/>
  <c r="I97" i="79"/>
  <c r="J98" i="79"/>
  <c r="K100" i="79"/>
  <c r="J100" i="79"/>
  <c r="M121" i="79"/>
  <c r="I17" i="78"/>
  <c r="L17" i="78"/>
  <c r="K26" i="78"/>
  <c r="N26" i="78"/>
  <c r="M32" i="78"/>
  <c r="J32" i="78"/>
  <c r="J38" i="78"/>
  <c r="M81" i="78"/>
  <c r="N81" i="78"/>
  <c r="L90" i="78"/>
  <c r="I101" i="78"/>
  <c r="L101" i="78"/>
  <c r="N147" i="78"/>
  <c r="J147" i="78"/>
  <c r="L162" i="78"/>
  <c r="N162" i="78"/>
  <c r="J162" i="78"/>
  <c r="N212" i="78"/>
  <c r="I212" i="78"/>
  <c r="I229" i="78"/>
  <c r="N229" i="78"/>
  <c r="J19" i="77"/>
  <c r="M19" i="77"/>
  <c r="K19" i="77"/>
  <c r="I19" i="77"/>
  <c r="J28" i="77"/>
  <c r="I28" i="77"/>
  <c r="M28" i="77"/>
  <c r="L28" i="77"/>
  <c r="K28" i="77"/>
  <c r="J43" i="77"/>
  <c r="M43" i="77"/>
  <c r="L43" i="77"/>
  <c r="K43" i="77"/>
  <c r="I43" i="77"/>
  <c r="J59" i="77"/>
  <c r="M59" i="77"/>
  <c r="L59" i="77"/>
  <c r="K59" i="77"/>
  <c r="I59" i="77"/>
  <c r="J17" i="79"/>
  <c r="J25" i="79"/>
  <c r="J33" i="79"/>
  <c r="J43" i="79"/>
  <c r="K45" i="79"/>
  <c r="L45" i="79"/>
  <c r="I47" i="79"/>
  <c r="J58" i="79"/>
  <c r="K60" i="79"/>
  <c r="J60" i="79"/>
  <c r="I62" i="79"/>
  <c r="K75" i="79"/>
  <c r="I75" i="79"/>
  <c r="I77" i="79"/>
  <c r="K79" i="79"/>
  <c r="N79" i="79"/>
  <c r="I92" i="79"/>
  <c r="K94" i="79"/>
  <c r="M94" i="79"/>
  <c r="J97" i="79"/>
  <c r="J107" i="79"/>
  <c r="K109" i="79"/>
  <c r="L109" i="79"/>
  <c r="K46" i="78"/>
  <c r="N46" i="78"/>
  <c r="N52" i="78"/>
  <c r="L52" i="78"/>
  <c r="I180" i="78"/>
  <c r="I202" i="78"/>
  <c r="N202" i="78"/>
  <c r="N209" i="78"/>
  <c r="N232" i="78"/>
  <c r="I232" i="78"/>
  <c r="J15" i="77"/>
  <c r="M15" i="77"/>
  <c r="K15" i="77"/>
  <c r="I15" i="77"/>
  <c r="J24" i="77"/>
  <c r="I24" i="77"/>
  <c r="M24" i="77"/>
  <c r="L24" i="77"/>
  <c r="K24" i="77"/>
  <c r="K132" i="80"/>
  <c r="L17" i="79"/>
  <c r="L25" i="79"/>
  <c r="L33" i="79"/>
  <c r="K35" i="79"/>
  <c r="I35" i="79"/>
  <c r="I37" i="79"/>
  <c r="K39" i="79"/>
  <c r="N39" i="79"/>
  <c r="L43" i="79"/>
  <c r="J47" i="79"/>
  <c r="K54" i="79"/>
  <c r="M54" i="79"/>
  <c r="L58" i="79"/>
  <c r="J62" i="79"/>
  <c r="K69" i="79"/>
  <c r="L69" i="79"/>
  <c r="J77" i="79"/>
  <c r="K84" i="79"/>
  <c r="J84" i="79"/>
  <c r="L92" i="79"/>
  <c r="L97" i="79"/>
  <c r="K99" i="79"/>
  <c r="I99" i="79"/>
  <c r="K103" i="79"/>
  <c r="N103" i="79"/>
  <c r="L107" i="79"/>
  <c r="N113" i="79"/>
  <c r="I113" i="79"/>
  <c r="M126" i="79"/>
  <c r="L126" i="79"/>
  <c r="I129" i="79"/>
  <c r="I20" i="78"/>
  <c r="K20" i="78"/>
  <c r="I87" i="78"/>
  <c r="K87" i="78"/>
  <c r="N87" i="78"/>
  <c r="I90" i="78"/>
  <c r="J90" i="78"/>
  <c r="M90" i="78"/>
  <c r="K90" i="78"/>
  <c r="N107" i="78"/>
  <c r="J107" i="78"/>
  <c r="L160" i="78"/>
  <c r="N160" i="78"/>
  <c r="L166" i="78"/>
  <c r="M166" i="78"/>
  <c r="N166" i="78"/>
  <c r="I199" i="78"/>
  <c r="N199" i="78"/>
  <c r="N246" i="78"/>
  <c r="I246" i="78"/>
  <c r="I253" i="78"/>
  <c r="N253" i="78"/>
  <c r="J20" i="77"/>
  <c r="I20" i="77"/>
  <c r="M20" i="77"/>
  <c r="L20" i="77"/>
  <c r="K20" i="77"/>
  <c r="J39" i="77"/>
  <c r="M39" i="77"/>
  <c r="L39" i="77"/>
  <c r="K39" i="77"/>
  <c r="I39" i="77"/>
  <c r="J55" i="77"/>
  <c r="M55" i="77"/>
  <c r="L55" i="77"/>
  <c r="K55" i="77"/>
  <c r="I55" i="77"/>
  <c r="K86" i="81"/>
  <c r="J147" i="81"/>
  <c r="K152" i="81"/>
  <c r="J160" i="81"/>
  <c r="I168" i="81"/>
  <c r="K45" i="80"/>
  <c r="K65" i="80"/>
  <c r="K128" i="80"/>
  <c r="L130" i="80"/>
  <c r="K142" i="80"/>
  <c r="L144" i="80"/>
  <c r="M11" i="79"/>
  <c r="I13" i="79"/>
  <c r="L15" i="79"/>
  <c r="M16" i="79"/>
  <c r="N17" i="79"/>
  <c r="I21" i="79"/>
  <c r="L23" i="79"/>
  <c r="M24" i="79"/>
  <c r="N25" i="79"/>
  <c r="I29" i="79"/>
  <c r="L31" i="79"/>
  <c r="N33" i="79"/>
  <c r="K38" i="79"/>
  <c r="M38" i="79"/>
  <c r="L42" i="79"/>
  <c r="K53" i="79"/>
  <c r="L53" i="79"/>
  <c r="M57" i="79"/>
  <c r="N58" i="79"/>
  <c r="I65" i="79"/>
  <c r="K68" i="79"/>
  <c r="J68" i="79"/>
  <c r="L81" i="79"/>
  <c r="M82" i="79"/>
  <c r="K83" i="79"/>
  <c r="I83" i="79"/>
  <c r="K87" i="79"/>
  <c r="N87" i="79"/>
  <c r="I90" i="79"/>
  <c r="N97" i="79"/>
  <c r="K102" i="79"/>
  <c r="M102" i="79"/>
  <c r="L106" i="79"/>
  <c r="M120" i="79"/>
  <c r="K120" i="79"/>
  <c r="M122" i="79"/>
  <c r="I122" i="79"/>
  <c r="I125" i="79"/>
  <c r="L127" i="79"/>
  <c r="M129" i="79"/>
  <c r="N206" i="79"/>
  <c r="I206" i="79"/>
  <c r="I16" i="78"/>
  <c r="K47" i="78"/>
  <c r="I66" i="78"/>
  <c r="K66" i="78"/>
  <c r="N66" i="78"/>
  <c r="L66" i="78"/>
  <c r="J139" i="78"/>
  <c r="M142" i="78"/>
  <c r="N142" i="78"/>
  <c r="I200" i="78"/>
  <c r="N224" i="78"/>
  <c r="N247" i="78"/>
  <c r="L12" i="77"/>
  <c r="K12" i="77"/>
  <c r="J35" i="77"/>
  <c r="M35" i="77"/>
  <c r="K35" i="77"/>
  <c r="I35" i="77"/>
  <c r="J51" i="77"/>
  <c r="M51" i="77"/>
  <c r="L51" i="77"/>
  <c r="K51" i="77"/>
  <c r="I51" i="77"/>
  <c r="J67" i="77"/>
  <c r="M67" i="77"/>
  <c r="L67" i="77"/>
  <c r="K67" i="77"/>
  <c r="I67" i="77"/>
  <c r="K43" i="79"/>
  <c r="I43" i="79"/>
  <c r="K47" i="79"/>
  <c r="N47" i="79"/>
  <c r="K62" i="79"/>
  <c r="M62" i="79"/>
  <c r="K77" i="79"/>
  <c r="L77" i="79"/>
  <c r="K92" i="79"/>
  <c r="J92" i="79"/>
  <c r="K107" i="79"/>
  <c r="I107" i="79"/>
  <c r="N114" i="79"/>
  <c r="L114" i="79"/>
  <c r="N39" i="78"/>
  <c r="K39" i="78"/>
  <c r="M123" i="78"/>
  <c r="N123" i="78"/>
  <c r="N152" i="78"/>
  <c r="M152" i="78"/>
  <c r="N155" i="78"/>
  <c r="J155" i="78"/>
  <c r="L158" i="78"/>
  <c r="N158" i="78"/>
  <c r="J158" i="78"/>
  <c r="L167" i="78"/>
  <c r="M167" i="78"/>
  <c r="J31" i="77"/>
  <c r="M31" i="77"/>
  <c r="K31" i="77"/>
  <c r="I31" i="77"/>
  <c r="I246" i="81"/>
  <c r="N65" i="80"/>
  <c r="K68" i="80"/>
  <c r="L13" i="79"/>
  <c r="L21" i="79"/>
  <c r="L29" i="79"/>
  <c r="K37" i="79"/>
  <c r="L37" i="79"/>
  <c r="J45" i="79"/>
  <c r="J50" i="79"/>
  <c r="K52" i="79"/>
  <c r="J52" i="79"/>
  <c r="I54" i="79"/>
  <c r="L60" i="79"/>
  <c r="L65" i="79"/>
  <c r="K67" i="79"/>
  <c r="I67" i="79"/>
  <c r="I69" i="79"/>
  <c r="K71" i="79"/>
  <c r="N71" i="79"/>
  <c r="L75" i="79"/>
  <c r="J79" i="79"/>
  <c r="I84" i="79"/>
  <c r="K86" i="79"/>
  <c r="M86" i="79"/>
  <c r="J89" i="79"/>
  <c r="L90" i="79"/>
  <c r="J94" i="79"/>
  <c r="J99" i="79"/>
  <c r="K101" i="79"/>
  <c r="L101" i="79"/>
  <c r="I103" i="79"/>
  <c r="J109" i="79"/>
  <c r="J113" i="79"/>
  <c r="I121" i="79"/>
  <c r="N127" i="78"/>
  <c r="M127" i="78"/>
  <c r="I221" i="78"/>
  <c r="N221" i="78"/>
  <c r="I241" i="78"/>
  <c r="N241" i="78"/>
  <c r="J27" i="77"/>
  <c r="M27" i="77"/>
  <c r="K27" i="77"/>
  <c r="I27" i="77"/>
  <c r="J47" i="77"/>
  <c r="M47" i="77"/>
  <c r="L47" i="77"/>
  <c r="K47" i="77"/>
  <c r="I47" i="77"/>
  <c r="J63" i="77"/>
  <c r="M63" i="77"/>
  <c r="L63" i="77"/>
  <c r="K63" i="77"/>
  <c r="I63" i="77"/>
  <c r="K12" i="79"/>
  <c r="M13" i="79"/>
  <c r="L20" i="79"/>
  <c r="M21" i="79"/>
  <c r="L28" i="79"/>
  <c r="M29" i="79"/>
  <c r="L35" i="79"/>
  <c r="J39" i="79"/>
  <c r="M45" i="79"/>
  <c r="K46" i="79"/>
  <c r="M46" i="79"/>
  <c r="L50" i="79"/>
  <c r="J54" i="79"/>
  <c r="M60" i="79"/>
  <c r="K61" i="79"/>
  <c r="L61" i="79"/>
  <c r="M65" i="79"/>
  <c r="J69" i="79"/>
  <c r="M75" i="79"/>
  <c r="K76" i="79"/>
  <c r="J76" i="79"/>
  <c r="L79" i="79"/>
  <c r="L84" i="79"/>
  <c r="L89" i="79"/>
  <c r="M90" i="79"/>
  <c r="K91" i="79"/>
  <c r="I91" i="79"/>
  <c r="L94" i="79"/>
  <c r="K95" i="79"/>
  <c r="N95" i="79"/>
  <c r="L99" i="79"/>
  <c r="J103" i="79"/>
  <c r="M109" i="79"/>
  <c r="K113" i="79"/>
  <c r="L121" i="79"/>
  <c r="I38" i="78"/>
  <c r="I46" i="78"/>
  <c r="I61" i="78"/>
  <c r="M61" i="78"/>
  <c r="I73" i="78"/>
  <c r="L73" i="78"/>
  <c r="M73" i="78"/>
  <c r="I103" i="78"/>
  <c r="J103" i="78"/>
  <c r="L159" i="78"/>
  <c r="J159" i="78"/>
  <c r="M159" i="78"/>
  <c r="L168" i="78"/>
  <c r="J168" i="78"/>
  <c r="N168" i="78"/>
  <c r="I208" i="78"/>
  <c r="N208" i="78"/>
  <c r="J23" i="77"/>
  <c r="M23" i="77"/>
  <c r="K23" i="77"/>
  <c r="I23" i="77"/>
  <c r="J32" i="77"/>
  <c r="I32" i="77"/>
  <c r="M32" i="77"/>
  <c r="L32" i="77"/>
  <c r="K32" i="77"/>
  <c r="K15" i="78"/>
  <c r="K28" i="78"/>
  <c r="J41" i="78"/>
  <c r="K71" i="78"/>
  <c r="M85" i="78"/>
  <c r="L104" i="78"/>
  <c r="J132" i="78"/>
  <c r="N170" i="78"/>
  <c r="N181" i="78"/>
  <c r="I196" i="78"/>
  <c r="N222" i="78"/>
  <c r="N225" i="78"/>
  <c r="N237" i="78"/>
  <c r="I248" i="78"/>
  <c r="N254" i="78"/>
  <c r="N257" i="78"/>
  <c r="M13" i="77"/>
  <c r="M17" i="77"/>
  <c r="M21" i="77"/>
  <c r="M25" i="77"/>
  <c r="M29" i="77"/>
  <c r="M33" i="77"/>
  <c r="K36" i="77"/>
  <c r="M37" i="77"/>
  <c r="K40" i="77"/>
  <c r="M41" i="77"/>
  <c r="K44" i="77"/>
  <c r="M45" i="77"/>
  <c r="K48" i="77"/>
  <c r="M49" i="77"/>
  <c r="K52" i="77"/>
  <c r="M53" i="77"/>
  <c r="K56" i="77"/>
  <c r="M57" i="77"/>
  <c r="K60" i="77"/>
  <c r="M61" i="77"/>
  <c r="K64" i="77"/>
  <c r="M65" i="77"/>
  <c r="K68" i="77"/>
  <c r="M69" i="77"/>
  <c r="K72" i="77"/>
  <c r="M73" i="77"/>
  <c r="I79" i="77"/>
  <c r="N83" i="77"/>
  <c r="M88" i="77"/>
  <c r="I232" i="77"/>
  <c r="M232" i="77"/>
  <c r="M238" i="77"/>
  <c r="M251" i="77"/>
  <c r="I251" i="77"/>
  <c r="N259" i="77"/>
  <c r="M259" i="77"/>
  <c r="I21" i="76"/>
  <c r="L24" i="76"/>
  <c r="N31" i="76"/>
  <c r="K31" i="76"/>
  <c r="J36" i="76"/>
  <c r="K36" i="76"/>
  <c r="I78" i="76"/>
  <c r="N107" i="76"/>
  <c r="N125" i="76"/>
  <c r="L128" i="76"/>
  <c r="J137" i="76"/>
  <c r="K156" i="76"/>
  <c r="L156" i="76"/>
  <c r="J156" i="76"/>
  <c r="I181" i="76"/>
  <c r="M181" i="76"/>
  <c r="K181" i="76"/>
  <c r="N247" i="76"/>
  <c r="I247" i="76"/>
  <c r="L36" i="77"/>
  <c r="L40" i="77"/>
  <c r="L44" i="77"/>
  <c r="L48" i="77"/>
  <c r="L52" i="77"/>
  <c r="L56" i="77"/>
  <c r="L60" i="77"/>
  <c r="L64" i="77"/>
  <c r="L68" i="77"/>
  <c r="I71" i="77"/>
  <c r="L72" i="77"/>
  <c r="I75" i="77"/>
  <c r="L79" i="77"/>
  <c r="N173" i="77"/>
  <c r="K173" i="77"/>
  <c r="M188" i="77"/>
  <c r="N188" i="77"/>
  <c r="M205" i="77"/>
  <c r="I248" i="77"/>
  <c r="M248" i="77"/>
  <c r="N254" i="77"/>
  <c r="M254" i="77"/>
  <c r="K15" i="76"/>
  <c r="J21" i="76"/>
  <c r="I30" i="76"/>
  <c r="K40" i="76"/>
  <c r="M53" i="76"/>
  <c r="J53" i="76"/>
  <c r="K151" i="76"/>
  <c r="N151" i="76"/>
  <c r="J151" i="76"/>
  <c r="K172" i="76"/>
  <c r="L172" i="76"/>
  <c r="J172" i="76"/>
  <c r="M55" i="75"/>
  <c r="L55" i="75"/>
  <c r="M36" i="77"/>
  <c r="M40" i="77"/>
  <c r="M44" i="77"/>
  <c r="M48" i="77"/>
  <c r="M52" i="77"/>
  <c r="M56" i="77"/>
  <c r="M60" i="77"/>
  <c r="M64" i="77"/>
  <c r="M68" i="77"/>
  <c r="K71" i="77"/>
  <c r="M72" i="77"/>
  <c r="K75" i="77"/>
  <c r="M79" i="77"/>
  <c r="I82" i="77"/>
  <c r="L87" i="77"/>
  <c r="K168" i="77"/>
  <c r="L168" i="77"/>
  <c r="N170" i="77"/>
  <c r="I170" i="77"/>
  <c r="I180" i="77"/>
  <c r="I182" i="77"/>
  <c r="M227" i="77"/>
  <c r="I227" i="77"/>
  <c r="I252" i="77"/>
  <c r="N257" i="77"/>
  <c r="M257" i="77"/>
  <c r="N13" i="76"/>
  <c r="M13" i="76"/>
  <c r="M15" i="76"/>
  <c r="N19" i="76"/>
  <c r="I19" i="76"/>
  <c r="J30" i="76"/>
  <c r="N32" i="76"/>
  <c r="L32" i="76"/>
  <c r="M37" i="76"/>
  <c r="J37" i="76"/>
  <c r="K43" i="76"/>
  <c r="J45" i="76"/>
  <c r="I48" i="76"/>
  <c r="J56" i="76"/>
  <c r="I56" i="76"/>
  <c r="M67" i="76"/>
  <c r="K67" i="76"/>
  <c r="L131" i="76"/>
  <c r="N131" i="76"/>
  <c r="J131" i="76"/>
  <c r="K159" i="76"/>
  <c r="J159" i="76"/>
  <c r="K167" i="76"/>
  <c r="N167" i="76"/>
  <c r="J167" i="76"/>
  <c r="M182" i="76"/>
  <c r="K182" i="76"/>
  <c r="L71" i="77"/>
  <c r="L75" i="77"/>
  <c r="M87" i="77"/>
  <c r="M243" i="77"/>
  <c r="I243" i="77"/>
  <c r="N11" i="76"/>
  <c r="M11" i="76"/>
  <c r="K30" i="76"/>
  <c r="J40" i="76"/>
  <c r="I40" i="76"/>
  <c r="M51" i="76"/>
  <c r="K51" i="76"/>
  <c r="J64" i="76"/>
  <c r="M64" i="76"/>
  <c r="K85" i="76"/>
  <c r="J85" i="76"/>
  <c r="K92" i="76"/>
  <c r="K95" i="76"/>
  <c r="K175" i="76"/>
  <c r="I175" i="76"/>
  <c r="L52" i="75"/>
  <c r="M52" i="75"/>
  <c r="K52" i="75"/>
  <c r="N12" i="77"/>
  <c r="M71" i="77"/>
  <c r="M75" i="77"/>
  <c r="I78" i="77"/>
  <c r="K160" i="77"/>
  <c r="L160" i="77"/>
  <c r="L163" i="77"/>
  <c r="L166" i="77"/>
  <c r="J171" i="77"/>
  <c r="M196" i="77"/>
  <c r="I196" i="77"/>
  <c r="M212" i="77"/>
  <c r="I221" i="77"/>
  <c r="I228" i="77"/>
  <c r="N255" i="77"/>
  <c r="M255" i="77"/>
  <c r="J20" i="76"/>
  <c r="N21" i="76"/>
  <c r="L21" i="76"/>
  <c r="N35" i="76"/>
  <c r="M35" i="76"/>
  <c r="J48" i="76"/>
  <c r="M48" i="76"/>
  <c r="J57" i="76"/>
  <c r="I74" i="76"/>
  <c r="N112" i="76"/>
  <c r="L112" i="76"/>
  <c r="L132" i="76"/>
  <c r="N132" i="76"/>
  <c r="K147" i="76"/>
  <c r="N147" i="76"/>
  <c r="I179" i="76"/>
  <c r="M179" i="76"/>
  <c r="K179" i="76"/>
  <c r="N258" i="77"/>
  <c r="M258" i="77"/>
  <c r="N30" i="76"/>
  <c r="L30" i="76"/>
  <c r="K163" i="76"/>
  <c r="N163" i="76"/>
  <c r="N171" i="76"/>
  <c r="N169" i="77"/>
  <c r="L169" i="77"/>
  <c r="M178" i="77"/>
  <c r="N178" i="77"/>
  <c r="N253" i="77"/>
  <c r="M253" i="77"/>
  <c r="N25" i="76"/>
  <c r="M25" i="76"/>
  <c r="N33" i="76"/>
  <c r="L33" i="76"/>
  <c r="J68" i="76"/>
  <c r="K68" i="76"/>
  <c r="L109" i="76"/>
  <c r="N109" i="76"/>
  <c r="L121" i="76"/>
  <c r="J121" i="76"/>
  <c r="N246" i="76"/>
  <c r="I246" i="76"/>
  <c r="M39" i="75"/>
  <c r="N39" i="75"/>
  <c r="L39" i="75"/>
  <c r="K39" i="75"/>
  <c r="J39" i="75"/>
  <c r="I39" i="75"/>
  <c r="M57" i="75"/>
  <c r="L57" i="75"/>
  <c r="K57" i="75"/>
  <c r="M170" i="78"/>
  <c r="L13" i="77"/>
  <c r="L17" i="77"/>
  <c r="L21" i="77"/>
  <c r="L25" i="77"/>
  <c r="L29" i="77"/>
  <c r="L33" i="77"/>
  <c r="I36" i="77"/>
  <c r="L37" i="77"/>
  <c r="I40" i="77"/>
  <c r="L41" i="77"/>
  <c r="I44" i="77"/>
  <c r="L45" i="77"/>
  <c r="I48" i="77"/>
  <c r="L49" i="77"/>
  <c r="I52" i="77"/>
  <c r="L53" i="77"/>
  <c r="I56" i="77"/>
  <c r="L57" i="77"/>
  <c r="I60" i="77"/>
  <c r="L61" i="77"/>
  <c r="I64" i="77"/>
  <c r="L65" i="77"/>
  <c r="I68" i="77"/>
  <c r="L69" i="77"/>
  <c r="I72" i="77"/>
  <c r="L73" i="77"/>
  <c r="L88" i="77"/>
  <c r="K164" i="77"/>
  <c r="L164" i="77"/>
  <c r="L173" i="77"/>
  <c r="I216" i="77"/>
  <c r="M216" i="77"/>
  <c r="N256" i="77"/>
  <c r="M256" i="77"/>
  <c r="I13" i="76"/>
  <c r="N14" i="76"/>
  <c r="J14" i="76"/>
  <c r="N29" i="76"/>
  <c r="K29" i="76"/>
  <c r="J52" i="76"/>
  <c r="K52" i="76"/>
  <c r="L107" i="76"/>
  <c r="N113" i="76"/>
  <c r="L113" i="76"/>
  <c r="L139" i="76"/>
  <c r="J139" i="76"/>
  <c r="M12" i="76"/>
  <c r="K93" i="76"/>
  <c r="K99" i="76"/>
  <c r="N123" i="76"/>
  <c r="N141" i="76"/>
  <c r="I252" i="76"/>
  <c r="I255" i="76"/>
  <c r="J40" i="75"/>
  <c r="K41" i="75"/>
  <c r="L42" i="75"/>
  <c r="L49" i="75"/>
  <c r="M51" i="75"/>
  <c r="K56" i="75"/>
  <c r="L56" i="75"/>
  <c r="M58" i="75"/>
  <c r="K68" i="75"/>
  <c r="L73" i="75"/>
  <c r="M75" i="75"/>
  <c r="K78" i="75"/>
  <c r="L93" i="75"/>
  <c r="J97" i="75"/>
  <c r="I97" i="75"/>
  <c r="L101" i="75"/>
  <c r="L105" i="75"/>
  <c r="M111" i="75"/>
  <c r="M115" i="75"/>
  <c r="M117" i="75"/>
  <c r="N119" i="75"/>
  <c r="N165" i="75"/>
  <c r="J168" i="75"/>
  <c r="I170" i="75"/>
  <c r="K172" i="75"/>
  <c r="I175" i="75"/>
  <c r="L183" i="75"/>
  <c r="M183" i="75"/>
  <c r="M188" i="75"/>
  <c r="K188" i="75"/>
  <c r="I199" i="75"/>
  <c r="L202" i="75"/>
  <c r="K215" i="75"/>
  <c r="L215" i="75"/>
  <c r="I215" i="75"/>
  <c r="I227" i="75"/>
  <c r="M246" i="75"/>
  <c r="K246" i="75"/>
  <c r="I246" i="75"/>
  <c r="K18" i="73"/>
  <c r="N18" i="73"/>
  <c r="M18" i="73"/>
  <c r="J18" i="73"/>
  <c r="I18" i="73"/>
  <c r="K26" i="73"/>
  <c r="M26" i="73"/>
  <c r="L26" i="73"/>
  <c r="I26" i="73"/>
  <c r="K61" i="73"/>
  <c r="N61" i="73"/>
  <c r="M61" i="73"/>
  <c r="J61" i="73"/>
  <c r="I78" i="73"/>
  <c r="N78" i="73"/>
  <c r="I86" i="73"/>
  <c r="N86" i="73"/>
  <c r="I95" i="73"/>
  <c r="N95" i="73"/>
  <c r="J112" i="73"/>
  <c r="M112" i="73"/>
  <c r="I38" i="75"/>
  <c r="L41" i="75"/>
  <c r="N42" i="75"/>
  <c r="M44" i="75"/>
  <c r="L47" i="75"/>
  <c r="M49" i="75"/>
  <c r="K54" i="75"/>
  <c r="L64" i="75"/>
  <c r="K66" i="75"/>
  <c r="M68" i="75"/>
  <c r="L71" i="75"/>
  <c r="M73" i="75"/>
  <c r="K90" i="75"/>
  <c r="M93" i="75"/>
  <c r="N95" i="75"/>
  <c r="M101" i="75"/>
  <c r="M105" i="75"/>
  <c r="N111" i="75"/>
  <c r="N115" i="75"/>
  <c r="K168" i="75"/>
  <c r="M172" i="75"/>
  <c r="I178" i="75"/>
  <c r="M178" i="75"/>
  <c r="L178" i="75"/>
  <c r="M202" i="75"/>
  <c r="M207" i="75"/>
  <c r="L207" i="75"/>
  <c r="K207" i="75"/>
  <c r="I257" i="75"/>
  <c r="K20" i="73"/>
  <c r="N20" i="73"/>
  <c r="M20" i="73"/>
  <c r="I148" i="73"/>
  <c r="K148" i="73"/>
  <c r="M64" i="75"/>
  <c r="M83" i="75"/>
  <c r="K88" i="75"/>
  <c r="L88" i="75"/>
  <c r="K92" i="75"/>
  <c r="I98" i="75"/>
  <c r="N101" i="75"/>
  <c r="K103" i="75"/>
  <c r="N170" i="75"/>
  <c r="M170" i="75"/>
  <c r="K170" i="75"/>
  <c r="J170" i="75"/>
  <c r="M227" i="75"/>
  <c r="L227" i="75"/>
  <c r="M254" i="75"/>
  <c r="I254" i="75"/>
  <c r="K24" i="73"/>
  <c r="N24" i="73"/>
  <c r="I24" i="73"/>
  <c r="K37" i="73"/>
  <c r="N37" i="73"/>
  <c r="M37" i="73"/>
  <c r="I92" i="73"/>
  <c r="L92" i="73"/>
  <c r="M92" i="73"/>
  <c r="K92" i="73"/>
  <c r="L92" i="75"/>
  <c r="J93" i="75"/>
  <c r="K93" i="75"/>
  <c r="K98" i="75"/>
  <c r="N122" i="75"/>
  <c r="I122" i="75"/>
  <c r="I182" i="75"/>
  <c r="K222" i="75"/>
  <c r="L222" i="75"/>
  <c r="I222" i="75"/>
  <c r="K11" i="73"/>
  <c r="M11" i="73"/>
  <c r="L11" i="73"/>
  <c r="K44" i="73"/>
  <c r="M44" i="73"/>
  <c r="L44" i="73"/>
  <c r="I44" i="73"/>
  <c r="K50" i="73"/>
  <c r="N50" i="73"/>
  <c r="L50" i="73"/>
  <c r="I50" i="73"/>
  <c r="K52" i="73"/>
  <c r="N52" i="73"/>
  <c r="M52" i="73"/>
  <c r="L52" i="73"/>
  <c r="K62" i="73"/>
  <c r="L62" i="73"/>
  <c r="J148" i="76"/>
  <c r="J164" i="76"/>
  <c r="K37" i="75"/>
  <c r="L38" i="75"/>
  <c r="I43" i="75"/>
  <c r="L48" i="75"/>
  <c r="L76" i="75"/>
  <c r="K76" i="75"/>
  <c r="M92" i="75"/>
  <c r="I112" i="75"/>
  <c r="I116" i="75"/>
  <c r="N120" i="75"/>
  <c r="I120" i="75"/>
  <c r="K182" i="75"/>
  <c r="M211" i="75"/>
  <c r="M228" i="75"/>
  <c r="L228" i="75"/>
  <c r="L232" i="75"/>
  <c r="K32" i="73"/>
  <c r="N32" i="73"/>
  <c r="I32" i="73"/>
  <c r="K72" i="75"/>
  <c r="L72" i="75"/>
  <c r="J98" i="75"/>
  <c r="N98" i="75"/>
  <c r="I203" i="75"/>
  <c r="M203" i="75"/>
  <c r="K203" i="75"/>
  <c r="I41" i="75"/>
  <c r="J42" i="75"/>
  <c r="I101" i="75"/>
  <c r="N169" i="75"/>
  <c r="K169" i="75"/>
  <c r="I169" i="75"/>
  <c r="N171" i="75"/>
  <c r="M171" i="75"/>
  <c r="L171" i="75"/>
  <c r="N174" i="75"/>
  <c r="M174" i="75"/>
  <c r="L190" i="75"/>
  <c r="I190" i="75"/>
  <c r="I20" i="73"/>
  <c r="K48" i="73"/>
  <c r="N48" i="73"/>
  <c r="I48" i="73"/>
  <c r="K60" i="73"/>
  <c r="M60" i="73"/>
  <c r="L60" i="73"/>
  <c r="I60" i="73"/>
  <c r="L77" i="73"/>
  <c r="M77" i="73"/>
  <c r="J77" i="73"/>
  <c r="J83" i="73"/>
  <c r="L83" i="73"/>
  <c r="J41" i="75"/>
  <c r="K42" i="75"/>
  <c r="L60" i="75"/>
  <c r="K60" i="75"/>
  <c r="I93" i="75"/>
  <c r="J94" i="75"/>
  <c r="N94" i="75"/>
  <c r="K101" i="75"/>
  <c r="I105" i="75"/>
  <c r="J106" i="75"/>
  <c r="I106" i="75"/>
  <c r="I111" i="75"/>
  <c r="I115" i="75"/>
  <c r="M119" i="75"/>
  <c r="I168" i="75"/>
  <c r="K202" i="75"/>
  <c r="M212" i="75"/>
  <c r="L212" i="75"/>
  <c r="K212" i="75"/>
  <c r="J20" i="73"/>
  <c r="M118" i="73"/>
  <c r="J118" i="73"/>
  <c r="M121" i="73"/>
  <c r="J121" i="73"/>
  <c r="K177" i="73"/>
  <c r="I177" i="73"/>
  <c r="N199" i="73"/>
  <c r="I199" i="73"/>
  <c r="M20" i="45"/>
  <c r="N20" i="45"/>
  <c r="M59" i="45"/>
  <c r="I59" i="45"/>
  <c r="N59" i="45"/>
  <c r="N62" i="45"/>
  <c r="L62" i="45"/>
  <c r="I62" i="45"/>
  <c r="N202" i="73"/>
  <c r="I202" i="73"/>
  <c r="N207" i="73"/>
  <c r="J207" i="73"/>
  <c r="N212" i="73"/>
  <c r="K212" i="73"/>
  <c r="I11" i="45"/>
  <c r="L29" i="45"/>
  <c r="L75" i="45"/>
  <c r="N75" i="45"/>
  <c r="I81" i="73"/>
  <c r="M81" i="73"/>
  <c r="J183" i="73"/>
  <c r="K183" i="73"/>
  <c r="N193" i="73"/>
  <c r="I193" i="73"/>
  <c r="N210" i="73"/>
  <c r="J210" i="73"/>
  <c r="J11" i="45"/>
  <c r="K57" i="45"/>
  <c r="J57" i="45"/>
  <c r="K78" i="45"/>
  <c r="I78" i="45"/>
  <c r="M80" i="45"/>
  <c r="K80" i="45"/>
  <c r="N80" i="45"/>
  <c r="I118" i="45"/>
  <c r="N118" i="45"/>
  <c r="K118" i="45"/>
  <c r="J118" i="45"/>
  <c r="N161" i="75"/>
  <c r="K194" i="75"/>
  <c r="L214" i="75"/>
  <c r="I219" i="75"/>
  <c r="I226" i="75"/>
  <c r="M247" i="75"/>
  <c r="I253" i="75"/>
  <c r="N12" i="73"/>
  <c r="J19" i="73"/>
  <c r="I27" i="73"/>
  <c r="L28" i="73"/>
  <c r="L34" i="73"/>
  <c r="M35" i="73"/>
  <c r="N38" i="73"/>
  <c r="N42" i="73"/>
  <c r="J45" i="73"/>
  <c r="J51" i="73"/>
  <c r="N56" i="73"/>
  <c r="N58" i="73"/>
  <c r="I66" i="73"/>
  <c r="K67" i="73"/>
  <c r="M67" i="73"/>
  <c r="N71" i="73"/>
  <c r="I74" i="73"/>
  <c r="J74" i="73"/>
  <c r="K84" i="73"/>
  <c r="K99" i="73"/>
  <c r="J102" i="73"/>
  <c r="J108" i="73"/>
  <c r="J116" i="73"/>
  <c r="M116" i="73"/>
  <c r="M126" i="73"/>
  <c r="I135" i="73"/>
  <c r="I187" i="73"/>
  <c r="I189" i="73"/>
  <c r="J196" i="73"/>
  <c r="N203" i="73"/>
  <c r="K203" i="73"/>
  <c r="N205" i="73"/>
  <c r="I205" i="73"/>
  <c r="I213" i="73"/>
  <c r="L11" i="45"/>
  <c r="L13" i="45"/>
  <c r="J16" i="45"/>
  <c r="M17" i="45"/>
  <c r="I17" i="45"/>
  <c r="N17" i="45"/>
  <c r="M25" i="45"/>
  <c r="K25" i="45"/>
  <c r="J25" i="45"/>
  <c r="M27" i="45"/>
  <c r="K27" i="45"/>
  <c r="M32" i="45"/>
  <c r="L32" i="45"/>
  <c r="K32" i="45"/>
  <c r="J50" i="45"/>
  <c r="L92" i="45"/>
  <c r="I92" i="45"/>
  <c r="N92" i="45"/>
  <c r="K212" i="45"/>
  <c r="I212" i="45"/>
  <c r="K176" i="75"/>
  <c r="K219" i="75"/>
  <c r="K226" i="75"/>
  <c r="L19" i="73"/>
  <c r="J27" i="73"/>
  <c r="M28" i="73"/>
  <c r="M34" i="73"/>
  <c r="M45" i="73"/>
  <c r="L51" i="73"/>
  <c r="L54" i="73"/>
  <c r="J69" i="73"/>
  <c r="J82" i="73"/>
  <c r="L99" i="73"/>
  <c r="L108" i="73"/>
  <c r="M111" i="73"/>
  <c r="J125" i="73"/>
  <c r="J131" i="73"/>
  <c r="J172" i="73"/>
  <c r="K172" i="73"/>
  <c r="M30" i="45"/>
  <c r="N30" i="45"/>
  <c r="M36" i="45"/>
  <c r="N36" i="45"/>
  <c r="L36" i="45"/>
  <c r="N47" i="45"/>
  <c r="L47" i="45"/>
  <c r="J47" i="45"/>
  <c r="L81" i="45"/>
  <c r="K81" i="45"/>
  <c r="I81" i="45"/>
  <c r="N129" i="45"/>
  <c r="M129" i="45"/>
  <c r="L129" i="45"/>
  <c r="J129" i="45"/>
  <c r="K169" i="73"/>
  <c r="J169" i="73"/>
  <c r="N189" i="73"/>
  <c r="K189" i="73"/>
  <c r="N196" i="73"/>
  <c r="I196" i="73"/>
  <c r="N213" i="73"/>
  <c r="J213" i="73"/>
  <c r="M11" i="45"/>
  <c r="K11" i="45"/>
  <c r="M50" i="45"/>
  <c r="L50" i="45"/>
  <c r="I50" i="45"/>
  <c r="N50" i="45"/>
  <c r="K70" i="45"/>
  <c r="I70" i="45"/>
  <c r="N93" i="45"/>
  <c r="J93" i="45"/>
  <c r="M98" i="45"/>
  <c r="N98" i="45"/>
  <c r="L98" i="45"/>
  <c r="K98" i="45"/>
  <c r="I98" i="45"/>
  <c r="K204" i="45"/>
  <c r="M204" i="45"/>
  <c r="N248" i="45"/>
  <c r="M248" i="45"/>
  <c r="K248" i="45"/>
  <c r="I248" i="45"/>
  <c r="M259" i="75"/>
  <c r="N16" i="73"/>
  <c r="M27" i="73"/>
  <c r="N30" i="73"/>
  <c r="I43" i="73"/>
  <c r="I59" i="73"/>
  <c r="N64" i="73"/>
  <c r="K66" i="73"/>
  <c r="J66" i="73"/>
  <c r="N69" i="73"/>
  <c r="L75" i="73"/>
  <c r="L103" i="73"/>
  <c r="M103" i="73"/>
  <c r="M120" i="73"/>
  <c r="M125" i="73"/>
  <c r="J139" i="73"/>
  <c r="K142" i="73"/>
  <c r="I142" i="73"/>
  <c r="J145" i="73"/>
  <c r="K150" i="73"/>
  <c r="J153" i="73"/>
  <c r="I185" i="73"/>
  <c r="J199" i="73"/>
  <c r="N201" i="73"/>
  <c r="J201" i="73"/>
  <c r="M14" i="45"/>
  <c r="N14" i="45"/>
  <c r="M16" i="45"/>
  <c r="L16" i="45"/>
  <c r="K20" i="45"/>
  <c r="K41" i="45"/>
  <c r="J41" i="45"/>
  <c r="L41" i="45"/>
  <c r="M58" i="45"/>
  <c r="N58" i="45"/>
  <c r="L58" i="45"/>
  <c r="I58" i="45"/>
  <c r="L61" i="45"/>
  <c r="N61" i="45"/>
  <c r="J43" i="73"/>
  <c r="J53" i="73"/>
  <c r="J59" i="73"/>
  <c r="J81" i="73"/>
  <c r="J159" i="73"/>
  <c r="I159" i="73"/>
  <c r="J177" i="73"/>
  <c r="K199" i="73"/>
  <c r="N204" i="73"/>
  <c r="J204" i="73"/>
  <c r="N209" i="73"/>
  <c r="K209" i="73"/>
  <c r="M18" i="45"/>
  <c r="J18" i="45"/>
  <c r="I18" i="45"/>
  <c r="L20" i="45"/>
  <c r="M26" i="45"/>
  <c r="N26" i="45"/>
  <c r="K26" i="45"/>
  <c r="M28" i="45"/>
  <c r="K28" i="45"/>
  <c r="M33" i="45"/>
  <c r="N33" i="45"/>
  <c r="L33" i="45"/>
  <c r="I33" i="45"/>
  <c r="M43" i="45"/>
  <c r="N43" i="45"/>
  <c r="L43" i="45"/>
  <c r="M52" i="45"/>
  <c r="K52" i="45"/>
  <c r="J52" i="45"/>
  <c r="K56" i="45"/>
  <c r="J56" i="45"/>
  <c r="N56" i="45"/>
  <c r="L71" i="45"/>
  <c r="J71" i="45"/>
  <c r="L73" i="45"/>
  <c r="K73" i="45"/>
  <c r="L77" i="45"/>
  <c r="N77" i="45"/>
  <c r="M87" i="45"/>
  <c r="L87" i="45"/>
  <c r="J87" i="45"/>
  <c r="I87" i="45"/>
  <c r="K89" i="45"/>
  <c r="J89" i="45"/>
  <c r="L89" i="45"/>
  <c r="I94" i="45"/>
  <c r="K94" i="45"/>
  <c r="N226" i="45"/>
  <c r="K226" i="45"/>
  <c r="I226" i="45"/>
  <c r="N255" i="45"/>
  <c r="M255" i="45"/>
  <c r="I255" i="45"/>
  <c r="J34" i="45"/>
  <c r="I79" i="45"/>
  <c r="I84" i="45"/>
  <c r="J88" i="45"/>
  <c r="M125" i="45"/>
  <c r="M146" i="45"/>
  <c r="M149" i="45"/>
  <c r="N164" i="45"/>
  <c r="N168" i="45"/>
  <c r="N172" i="45"/>
  <c r="K177" i="45"/>
  <c r="M182" i="45"/>
  <c r="I188" i="45"/>
  <c r="M196" i="45"/>
  <c r="I211" i="45"/>
  <c r="I222" i="45"/>
  <c r="K234" i="45"/>
  <c r="K243" i="45"/>
  <c r="M245" i="45"/>
  <c r="K252" i="45"/>
  <c r="M254" i="45"/>
  <c r="K256" i="45"/>
  <c r="J106" i="45"/>
  <c r="J66" i="45"/>
  <c r="I72" i="45"/>
  <c r="I95" i="45"/>
  <c r="I103" i="45"/>
  <c r="K106" i="45"/>
  <c r="J150" i="45"/>
  <c r="J161" i="45"/>
  <c r="J165" i="45"/>
  <c r="J169" i="45"/>
  <c r="J173" i="45"/>
  <c r="I253" i="45"/>
  <c r="J12" i="45"/>
  <c r="J24" i="45"/>
  <c r="J42" i="45"/>
  <c r="J51" i="45"/>
  <c r="K66" i="45"/>
  <c r="J72" i="45"/>
  <c r="J90" i="45"/>
  <c r="J95" i="45"/>
  <c r="J103" i="45"/>
  <c r="L106" i="45"/>
  <c r="J109" i="45"/>
  <c r="J114" i="45"/>
  <c r="K121" i="45"/>
  <c r="M150" i="45"/>
  <c r="J153" i="45"/>
  <c r="L161" i="45"/>
  <c r="L165" i="45"/>
  <c r="L169" i="45"/>
  <c r="L173" i="45"/>
  <c r="I195" i="45"/>
  <c r="I242" i="45"/>
  <c r="K253" i="45"/>
  <c r="J164" i="45"/>
  <c r="J168" i="45"/>
  <c r="J172" i="45"/>
  <c r="I245" i="45"/>
  <c r="J146" i="45"/>
  <c r="J149" i="45"/>
  <c r="L164" i="45"/>
  <c r="L168" i="45"/>
  <c r="L172" i="45"/>
  <c r="I182" i="45"/>
  <c r="I234" i="45"/>
  <c r="K245" i="45"/>
  <c r="I256" i="45"/>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J208" i="23" s="1"/>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J164" i="23" s="1"/>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J179" i="23" s="1"/>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J203" i="23" s="1"/>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J113" i="23" s="1"/>
  <c r="P113" i="23"/>
  <c r="N108" i="23"/>
  <c r="O107" i="23"/>
  <c r="P92" i="23"/>
  <c r="S92" i="23"/>
  <c r="N92" i="23"/>
  <c r="N86" i="23"/>
  <c r="O86" i="23"/>
  <c r="P86" i="23"/>
  <c r="P76" i="23"/>
  <c r="S76" i="23"/>
  <c r="N76" i="23"/>
  <c r="N70" i="23"/>
  <c r="O70" i="23"/>
  <c r="P70" i="23"/>
  <c r="S51" i="23"/>
  <c r="N51" i="23"/>
  <c r="P51" i="23"/>
  <c r="N46" i="23"/>
  <c r="O46" i="23"/>
  <c r="P46" i="23"/>
  <c r="J121" i="23"/>
  <c r="J116" i="23"/>
  <c r="N99" i="23"/>
  <c r="J99" i="23" s="1"/>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69" i="23" l="1"/>
  <c r="J196"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6"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F17" i="97" s="1"/>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17" i="97" l="1"/>
  <c r="K17" i="97"/>
  <c r="L17" i="97"/>
  <c r="J16" i="97"/>
  <c r="K16" i="97"/>
  <c r="L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<sst xmlns="http://schemas.openxmlformats.org/spreadsheetml/2006/main" count="3347" uniqueCount="1342">
  <si>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</si>
  <si>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</si>
  <si>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</si>
  <si>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</si>
  <si>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</si>
  <si>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</si>
  <si>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</si>
  <si>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</si>
  <si>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</si>
  <si>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</si>
  <si>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</si>
  <si>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</si>
  <si>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</si>
  <si>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</si>
  <si>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</si>
  <si>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</si>
  <si>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</si>
  <si>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</si>
  <si>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</si>
  <si>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</si>
  <si>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</si>
  <si>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</si>
  <si>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</si>
  <si>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</si>
  <si>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</si>
  <si>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</si>
  <si>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</si>
  <si>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</si>
  <si>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</si>
  <si>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</si>
  <si>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</si>
  <si>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</si>
  <si>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</si>
  <si>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</si>
  <si>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</si>
  <si>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</si>
  <si>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</si>
  <si>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</si>
  <si>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</si>
  <si>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</si>
  <si>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</si>
  <si>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</si>
  <si>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</si>
  <si>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</si>
  <si>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</si>
  <si>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</si>
  <si>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</si>
  <si>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</si>
  <si>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</si>
  <si>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</si>
  <si>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</si>
  <si>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</si>
  <si>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</si>
  <si>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</si>
  <si>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</si>
  <si>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</si>
  <si>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</si>
  <si>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</si>
  <si>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</si>
  <si>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</si>
  <si>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</si>
  <si>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</si>
  <si>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</si>
  <si>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</si>
  <si>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</si>
  <si>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</si>
  <si>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</si>
  <si>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</si>
  <si>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</si>
  <si>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</si>
  <si>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</si>
  <si>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</si>
  <si>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</si>
  <si>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</si>
  <si>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</si>
  <si>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</si>
  <si>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</si>
  <si>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</si>
  <si>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</si>
  <si>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</si>
  <si>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</si>
  <si>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</si>
  <si>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</si>
  <si>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</si>
  <si>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</si>
  <si>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</si>
  <si>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</si>
  <si>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</si>
  <si>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</si>
  <si>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</si>
  <si>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</si>
  <si>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</si>
  <si>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</si>
  <si>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</si>
  <si>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</si>
  <si>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</si>
  <si>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</si>
  <si>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</si>
  <si>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</si>
  <si>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</si>
  <si>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</si>
  <si>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</si>
  <si>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</si>
  <si>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</si>
  <si>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</si>
  <si>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</si>
  <si>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</si>
  <si>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</si>
  <si>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</si>
  <si>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</si>
  <si>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</si>
  <si>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</si>
  <si>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</si>
  <si>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</si>
  <si>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</si>
  <si>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</si>
  <si>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</si>
  <si>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</si>
  <si>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</si>
  <si>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</si>
  <si>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</si>
  <si>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</si>
  <si>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</si>
  <si>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</si>
  <si>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</si>
  <si>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</si>
  <si>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</si>
  <si>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</si>
  <si>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</si>
  <si>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</si>
  <si>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</si>
  <si>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</si>
  <si>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</si>
  <si>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</si>
  <si>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</si>
  <si>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</si>
  <si>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</si>
  <si>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</si>
  <si>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</si>
  <si>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</si>
  <si>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</si>
  <si>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</si>
  <si>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</si>
  <si>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</si>
  <si>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</si>
  <si>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</si>
  <si>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</si>
  <si>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</si>
  <si>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</si>
  <si>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</si>
  <si>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</si>
  <si>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</si>
  <si>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</si>
  <si>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</si>
  <si>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</si>
  <si>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</si>
  <si>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</si>
  <si>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</si>
  <si>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</si>
  <si>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</si>
  <si>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</si>
  <si>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</si>
  <si>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</si>
  <si>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</si>
  <si>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</si>
  <si>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</si>
  <si>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</si>
  <si>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</si>
  <si>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</si>
  <si>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</si>
  <si>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</si>
  <si>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</si>
  <si>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</si>
  <si>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</si>
  <si>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</si>
  <si>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</si>
  <si>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</si>
  <si>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</si>
  <si>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</si>
  <si>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</si>
  <si>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</si>
  <si>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</si>
  <si>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</si>
  <si>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</si>
  <si>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</si>
  <si>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</si>
  <si>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</si>
  <si>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</si>
  <si>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</si>
  <si>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</si>
  <si>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</si>
  <si>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</si>
  <si>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</si>
  <si>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</si>
  <si>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</si>
  <si>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</si>
  <si>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</si>
  <si>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</si>
  <si>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</si>
  <si>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</si>
  <si>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</si>
  <si>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</si>
  <si>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</si>
  <si>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</si>
  <si>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</si>
  <si>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</si>
  <si>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</si>
  <si>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</si>
  <si>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</si>
  <si>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</si>
  <si>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</si>
  <si>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</si>
  <si>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</si>
  <si>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</si>
  <si>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</si>
  <si>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</si>
  <si>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</si>
  <si>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</si>
  <si>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</si>
  <si>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</si>
  <si>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</si>
  <si>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</si>
  <si>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</si>
  <si>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</si>
  <si>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</si>
  <si>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</si>
  <si>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</si>
  <si>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</si>
  <si>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</si>
  <si>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</si>
  <si>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</si>
  <si>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</si>
  <si>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</si>
  <si>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</si>
  <si>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</si>
  <si>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</si>
  <si>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</si>
  <si>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</si>
  <si>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</si>
  <si>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</si>
  <si>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</si>
  <si>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</si>
  <si>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</si>
  <si>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</si>
  <si>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</si>
  <si>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</si>
  <si>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</si>
  <si>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</si>
  <si>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</si>
  <si>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</si>
  <si>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</si>
  <si>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</si>
  <si>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</si>
  <si>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</si>
  <si>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</si>
  <si>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</si>
  <si>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</si>
  <si>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</si>
  <si>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</si>
  <si>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</si>
  <si>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</si>
  <si>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</si>
  <si>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</si>
  <si>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</si>
  <si>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</si>
  <si>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</si>
  <si>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</si>
  <si>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</si>
  <si>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</si>
  <si>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</si>
  <si>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</si>
  <si>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</si>
  <si>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</si>
  <si>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</si>
  <si>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</si>
  <si>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</si>
  <si>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</si>
  <si>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</si>
  <si>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</si>
  <si>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</si>
  <si>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</si>
  <si>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</si>
  <si>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</si>
  <si>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</si>
  <si>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</si>
  <si>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</si>
  <si>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</si>
  <si>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</si>
  <si>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</si>
  <si>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</si>
  <si>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</si>
  <si>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</si>
  <si>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</si>
  <si>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</si>
  <si>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</si>
  <si>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</si>
  <si>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</si>
  <si>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</si>
  <si>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</si>
  <si>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</si>
  <si>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</si>
  <si>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</si>
  <si>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</si>
  <si>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</si>
  <si>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</si>
  <si>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</si>
  <si>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</si>
  <si>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</si>
  <si>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</si>
  <si>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</si>
  <si>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</si>
  <si>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</si>
  <si>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</si>
  <si>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</si>
  <si>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</si>
  <si>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</si>
  <si>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</si>
  <si>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</si>
  <si>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</si>
  <si>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</si>
  <si>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</si>
  <si>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</si>
  <si>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</si>
  <si>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</si>
  <si>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</si>
  <si>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</si>
  <si>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</si>
  <si>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</si>
  <si>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</si>
  <si>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</si>
  <si>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</si>
  <si>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</si>
  <si>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</si>
  <si>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</si>
  <si>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</si>
  <si>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</si>
  <si>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</si>
  <si>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</si>
  <si>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</si>
  <si>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</si>
  <si>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</si>
  <si>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</si>
  <si>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</si>
  <si>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</si>
  <si>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</si>
  <si>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</si>
  <si>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</si>
  <si>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</si>
  <si>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</si>
  <si>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</si>
  <si>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</si>
  <si>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</si>
  <si>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</si>
  <si>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</si>
  <si>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</si>
  <si>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</si>
  <si>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</si>
  <si>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</si>
  <si>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</si>
  <si>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</si>
  <si>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</si>
  <si>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</si>
  <si>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</si>
  <si>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</si>
  <si>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</si>
  <si>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</si>
  <si>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</si>
  <si>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</si>
  <si>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</si>
  <si>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</si>
  <si>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</si>
  <si>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</si>
  <si>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</si>
  <si>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</si>
  <si>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</si>
  <si>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</si>
  <si>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</si>
  <si>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</si>
  <si>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</si>
  <si>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</si>
  <si>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</si>
  <si>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</si>
  <si>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</si>
  <si>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</si>
  <si>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</si>
  <si>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</si>
  <si>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</si>
  <si>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</si>
  <si>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</si>
  <si>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</si>
  <si>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</si>
  <si>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</si>
  <si>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</si>
  <si>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</si>
  <si>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</si>
  <si>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</si>
  <si>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</si>
  <si>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</si>
  <si>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</si>
  <si>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</si>
  <si>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</si>
  <si>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</si>
  <si>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</si>
  <si>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</si>
  <si>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</si>
  <si>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</si>
  <si>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</si>
  <si>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</si>
  <si>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</si>
  <si>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</si>
  <si>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</si>
  <si>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</si>
  <si>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</si>
  <si>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</si>
  <si>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</si>
  <si>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</si>
  <si>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</si>
  <si>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</si>
  <si>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</si>
  <si>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</si>
  <si>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</si>
  <si>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</si>
  <si>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</si>
  <si>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</si>
  <si>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</si>
  <si>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</si>
  <si>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</si>
  <si>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</si>
  <si>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</si>
  <si>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</si>
  <si>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</si>
  <si>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</si>
  <si>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</si>
  <si>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</si>
  <si>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</si>
  <si>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</si>
  <si>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</si>
  <si>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</si>
  <si>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</si>
  <si>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</si>
  <si>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</si>
  <si>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</si>
  <si>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</si>
  <si>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</si>
  <si>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</si>
  <si>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</si>
  <si>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</si>
  <si>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</si>
  <si>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</si>
  <si>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</si>
  <si>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</si>
  <si>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</si>
  <si>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</si>
  <si>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</si>
  <si>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</si>
  <si>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</si>
  <si>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</si>
  <si>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</si>
  <si>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</si>
  <si>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</si>
  <si>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</si>
  <si>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</si>
  <si>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</si>
  <si>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</si>
  <si>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</si>
  <si>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</si>
  <si>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</si>
  <si>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</si>
  <si>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</si>
  <si>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</si>
  <si>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</si>
  <si>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</si>
  <si>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</si>
  <si>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</si>
  <si>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</si>
  <si>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</si>
  <si>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</si>
  <si>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</si>
  <si>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</si>
  <si>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</si>
  <si>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</si>
  <si>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</si>
  <si>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</si>
  <si>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</si>
  <si>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</si>
  <si>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</si>
  <si>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</si>
  <si>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</si>
  <si>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</si>
  <si>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</si>
  <si>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</si>
  <si>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</si>
  <si>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</si>
  <si>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</si>
  <si>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</si>
  <si>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</si>
  <si>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</si>
  <si>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</si>
  <si>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</si>
  <si>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</si>
  <si>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</si>
  <si>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</si>
  <si>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</si>
  <si>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</si>
  <si>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</si>
  <si>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</si>
  <si>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</si>
  <si>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</si>
  <si>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</si>
  <si>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</si>
  <si>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</si>
  <si>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</si>
  <si>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</si>
  <si>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</si>
  <si>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</si>
  <si>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</si>
  <si>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</si>
  <si>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</si>
  <si>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</si>
  <si>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</si>
  <si>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</si>
  <si>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</si>
  <si>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</si>
  <si>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</si>
  <si>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</si>
  <si>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</si>
  <si>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</si>
  <si>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</si>
  <si>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</si>
  <si>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</si>
  <si>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</si>
  <si>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</si>
  <si>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</si>
  <si>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</si>
  <si>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</si>
  <si>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</si>
  <si>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</si>
  <si>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</si>
  <si>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</si>
  <si>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</si>
  <si>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</si>
  <si>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</si>
  <si>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</si>
  <si>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</si>
  <si>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</si>
  <si>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</si>
  <si>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</si>
  <si>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</si>
  <si>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</si>
  <si>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</si>
  <si>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</si>
  <si>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</si>
  <si>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</si>
  <si>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</si>
  <si>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</si>
  <si>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</si>
  <si>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</si>
  <si>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</si>
  <si>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</si>
  <si>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</si>
  <si>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</si>
  <si>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</si>
  <si>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</si>
  <si>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</si>
  <si>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</si>
  <si>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</si>
  <si>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</si>
  <si>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</si>
  <si>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</si>
  <si>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</si>
  <si>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</si>
  <si>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</si>
  <si>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</si>
  <si>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</si>
  <si>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</si>
  <si>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</si>
  <si>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</si>
  <si>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</si>
  <si>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</si>
  <si>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</si>
  <si>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</si>
  <si>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</si>
  <si>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</si>
  <si>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</si>
  <si>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</si>
  <si>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</si>
  <si>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</si>
  <si>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</si>
  <si>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</si>
  <si>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</si>
  <si>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</si>
  <si>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</si>
  <si>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</si>
  <si>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</si>
  <si>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</si>
  <si>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</si>
  <si>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</si>
  <si>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</si>
  <si>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</si>
  <si>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</si>
  <si>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</si>
  <si>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</si>
  <si>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</si>
  <si>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</si>
  <si>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</si>
  <si>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</si>
  <si>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</si>
  <si>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</si>
  <si>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</si>
  <si>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</si>
  <si>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</si>
  <si>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</si>
  <si>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</si>
  <si>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</si>
  <si>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</si>
  <si>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</si>
  <si>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</si>
  <si>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</si>
  <si>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</si>
  <si>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</si>
  <si>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</si>
  <si>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</si>
  <si>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</si>
  <si>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</si>
  <si>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</si>
  <si>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</si>
  <si>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</si>
  <si>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</si>
  <si>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</si>
  <si>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</si>
  <si>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</si>
  <si>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</si>
  <si>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</si>
  <si>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</si>
  <si>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</si>
  <si>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</si>
  <si>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</si>
  <si>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</si>
  <si>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</si>
  <si>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</si>
  <si>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</si>
  <si>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</si>
  <si>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</si>
  <si>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</si>
  <si>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</si>
  <si>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</si>
  <si>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</si>
  <si>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</si>
  <si>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</si>
  <si>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</si>
  <si>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</si>
  <si>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</si>
  <si>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</si>
  <si>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</si>
  <si>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</si>
  <si>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</si>
  <si>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</si>
  <si>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</si>
  <si>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</si>
  <si>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</si>
  <si>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</si>
  <si>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</si>
  <si>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</si>
  <si>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</si>
  <si>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</si>
  <si>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</si>
  <si>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</si>
  <si>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</si>
  <si>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</si>
  <si>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</si>
  <si>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</si>
  <si>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</si>
  <si>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</si>
  <si>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</si>
  <si>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</si>
  <si>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</si>
  <si>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</si>
  <si>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</si>
  <si>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</si>
  <si>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</si>
  <si>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</si>
  <si>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</si>
  <si>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</si>
  <si>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</si>
  <si>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</si>
  <si>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</si>
  <si>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</si>
  <si>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</si>
  <si>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</si>
  <si>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</si>
  <si>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</si>
  <si>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</si>
  <si>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</si>
  <si>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</si>
  <si>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</si>
  <si>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</si>
  <si>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</si>
  <si>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</si>
  <si>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</si>
  <si>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</si>
  <si>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</si>
  <si>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</si>
  <si>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</si>
  <si>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</si>
  <si>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</si>
  <si>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</si>
  <si>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</si>
  <si>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</si>
  <si>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</si>
  <si>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</si>
  <si>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</si>
  <si>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</si>
  <si>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</si>
  <si>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</si>
  <si>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</si>
  <si>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</si>
  <si>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</si>
  <si>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</si>
  <si>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</si>
  <si>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</si>
  <si>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</si>
  <si>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</si>
  <si>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</si>
  <si>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</si>
  <si>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</si>
  <si>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</si>
  <si>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</si>
  <si>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</si>
  <si>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</si>
  <si>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</si>
  <si>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</si>
  <si>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</si>
  <si>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</si>
  <si>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</si>
  <si>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</si>
  <si>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</si>
  <si>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</si>
  <si>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</si>
  <si>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</si>
  <si>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</si>
  <si>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</si>
  <si>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</si>
  <si>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</si>
  <si>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</si>
  <si>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</si>
  <si>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</si>
  <si>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</si>
  <si>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</si>
  <si>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</si>
  <si>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</si>
  <si>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</si>
  <si>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</si>
  <si>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</si>
  <si>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</si>
  <si>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</si>
  <si>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</si>
  <si>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</si>
  <si>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</si>
  <si>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</si>
  <si>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</si>
  <si>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</si>
  <si>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</si>
  <si>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</si>
  <si>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</si>
  <si>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</si>
  <si>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</si>
  <si>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</si>
  <si>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</si>
  <si>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</si>
  <si>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</si>
  <si>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</si>
  <si>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</si>
  <si>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</si>
  <si>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</si>
  <si>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</si>
  <si>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</si>
  <si>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</si>
  <si>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</si>
  <si>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</si>
  <si>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</si>
  <si>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</si>
  <si>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</si>
  <si>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</si>
  <si>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</si>
  <si>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</si>
  <si>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</si>
  <si>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</si>
  <si>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</si>
  <si>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</si>
  <si>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</si>
  <si>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</si>
  <si>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</si>
  <si>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</si>
  <si>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</si>
  <si>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</si>
  <si>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</si>
  <si>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</si>
  <si>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</si>
  <si>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</si>
  <si>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</si>
  <si>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</si>
  <si>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</si>
  <si>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</si>
  <si>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</si>
  <si>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</si>
  <si>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</si>
  <si>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</si>
  <si>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</si>
  <si>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</si>
  <si>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</si>
  <si>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</si>
  <si>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</si>
  <si>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</si>
  <si>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</si>
  <si>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</si>
  <si>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</si>
  <si>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</si>
  <si>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</si>
  <si>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</si>
  <si>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</si>
  <si>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</si>
  <si>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</si>
  <si>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</si>
  <si>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</si>
  <si>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</si>
  <si>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</si>
  <si>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</si>
  <si>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</si>
  <si>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</si>
  <si>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</si>
  <si>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</si>
  <si>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</si>
  <si>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</si>
  <si>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</si>
  <si>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</si>
  <si>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</si>
  <si>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</si>
  <si>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</si>
  <si>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</si>
  <si>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</si>
  <si>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</si>
  <si>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</si>
  <si>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</si>
  <si>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Preşedinte al Boardului Specializărilor</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</si>
  <si>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</si>
  <si>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</si>
  <si>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</si>
  <si>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</si>
  <si>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</si>
  <si>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</si>
  <si>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</si>
  <si>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</si>
  <si>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</si>
  <si>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</si>
  <si>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</si>
  <si>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</si>
  <si>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</si>
  <si>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</si>
  <si>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</si>
  <si>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Finalizare licență</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</si>
  <si>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</si>
  <si>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</si>
  <si>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</si>
  <si>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</si>
  <si>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</si>
  <si>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</si>
  <si>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</si>
  <si>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</si>
  <si>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</si>
  <si>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</si>
  <si>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</si>
  <si>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</si>
  <si>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</si>
  <si>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</si>
  <si>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</si>
  <si>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</si>
  <si>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</si>
  <si>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</si>
  <si>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</si>
  <si>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</si>
  <si>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</si>
  <si>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</si>
  <si>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</si>
  <si>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</si>
  <si>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</si>
  <si>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</si>
  <si>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</si>
  <si>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</si>
  <si>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</si>
  <si>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</si>
  <si>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</si>
  <si>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</si>
  <si>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</si>
  <si>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</si>
  <si>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</si>
  <si>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</si>
  <si>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</si>
  <si>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</si>
  <si>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</si>
  <si>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</si>
  <si>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</si>
  <si>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</si>
  <si>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</si>
  <si>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</si>
  <si>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</si>
  <si>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</si>
  <si>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</si>
  <si>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</si>
  <si>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</si>
  <si>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</si>
  <si>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</si>
  <si>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</si>
  <si>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</si>
  <si>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</si>
  <si>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</si>
  <si>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</si>
  <si>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</si>
  <si>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</si>
  <si>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</si>
  <si>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</si>
  <si>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</si>
  <si>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</si>
  <si>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</si>
  <si>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</si>
  <si>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</si>
  <si>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</si>
  <si>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</si>
  <si>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</si>
  <si>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</si>
  <si>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</si>
  <si>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</si>
  <si>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</si>
  <si>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</si>
  <si>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</si>
  <si>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</si>
  <si>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</si>
  <si>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</si>
  <si>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</si>
  <si>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</si>
  <si>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</si>
  <si>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</si>
  <si>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</si>
  <si>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</si>
  <si>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</si>
  <si>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</si>
  <si>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</si>
  <si>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</si>
  <si>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</si>
  <si>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</si>
  <si>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</si>
  <si>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</si>
  <si>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</si>
  <si>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</si>
  <si>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</si>
  <si>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</si>
  <si>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</si>
  <si>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</si>
  <si>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</si>
  <si>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</si>
  <si>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</si>
  <si>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</si>
  <si>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</si>
  <si>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</si>
  <si>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</si>
  <si>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</si>
  <si>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</si>
  <si>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</si>
  <si>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</si>
  <si>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</si>
  <si>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</si>
  <si>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</si>
  <si>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</si>
  <si>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</si>
  <si>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</si>
  <si>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</si>
  <si>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</si>
  <si>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</si>
  <si>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</si>
  <si>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</si>
  <si>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</si>
  <si>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</si>
  <si>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</si>
  <si>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</si>
  <si>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</si>
  <si>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</si>
  <si>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</si>
  <si>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</si>
  <si>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</si>
  <si>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</si>
  <si>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</si>
  <si>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</si>
  <si>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</si>
  <si>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</si>
  <si>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</si>
  <si>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</si>
  <si>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</si>
  <si>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</si>
  <si>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</si>
  <si>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</si>
  <si>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</si>
  <si>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</si>
  <si>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</si>
  <si>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</si>
  <si>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</si>
  <si>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</si>
  <si>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</si>
  <si>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</si>
  <si>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</si>
  <si>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</si>
  <si>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</si>
  <si>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</si>
  <si>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</si>
  <si>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</si>
  <si>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</si>
  <si>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</si>
  <si>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</si>
  <si>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</si>
  <si>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</si>
  <si>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</si>
  <si>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</si>
  <si>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</si>
  <si>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</si>
  <si>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</si>
  <si>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</si>
  <si>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</si>
  <si>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</si>
  <si>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</si>
  <si>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</si>
  <si>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</si>
  <si>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</si>
  <si>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</si>
  <si>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</si>
  <si>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</si>
  <si>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</si>
  <si>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</si>
  <si>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</si>
  <si>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</si>
  <si>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</si>
  <si>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</si>
  <si>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</si>
  <si>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</si>
  <si>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</si>
  <si>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</si>
  <si>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</si>
  <si>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</si>
  <si>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</si>
  <si>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</si>
  <si>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</si>
  <si>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</si>
  <si>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</si>
  <si>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</si>
  <si>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</si>
  <si>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</si>
  <si>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</si>
  <si>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</si>
  <si>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</si>
  <si>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</si>
  <si>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</si>
  <si>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</si>
  <si>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</si>
  <si>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</si>
  <si>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</si>
  <si>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</si>
  <si>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</si>
  <si>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</si>
  <si>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</si>
  <si>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</si>
  <si>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</si>
  <si>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</si>
  <si>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</si>
  <si>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</si>
  <si>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</si>
  <si>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</si>
  <si>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</si>
  <si>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</si>
  <si>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</si>
  <si>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</si>
  <si>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</si>
  <si>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</si>
  <si>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</si>
  <si>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</si>
  <si>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</si>
  <si>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</si>
  <si>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</si>
  <si>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</si>
  <si>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</si>
  <si>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</si>
  <si>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</si>
  <si>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</si>
  <si>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</si>
  <si>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</si>
  <si>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</si>
  <si>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</si>
  <si>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</si>
  <si>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</si>
  <si>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</si>
  <si>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</si>
  <si>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</si>
  <si>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</si>
  <si>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</si>
  <si>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</si>
  <si>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</si>
  <si>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</si>
  <si>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</si>
  <si>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</si>
  <si>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</si>
  <si>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</si>
  <si>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</si>
  <si>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</si>
  <si>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</si>
  <si>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</si>
  <si>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</si>
  <si>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</si>
  <si>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</si>
  <si>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</si>
  <si>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</si>
  <si>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</si>
  <si>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</si>
  <si>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</si>
  <si>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</si>
  <si>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</si>
  <si>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</si>
  <si>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</si>
  <si>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</si>
  <si>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</si>
  <si>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</si>
  <si>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</si>
  <si>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</si>
  <si>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</si>
  <si>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</si>
  <si>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</si>
  <si>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</si>
  <si>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</si>
  <si>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</si>
  <si>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</si>
  <si>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</si>
  <si>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</si>
  <si>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</si>
  <si>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</si>
  <si>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</si>
  <si>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</si>
  <si>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</si>
  <si>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</si>
  <si>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</si>
  <si>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</si>
  <si>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</si>
  <si>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</si>
  <si>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</si>
  <si>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</si>
  <si>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</si>
  <si>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</si>
  <si>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</si>
  <si>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</si>
  <si>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</si>
  <si>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</si>
  <si>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</si>
  <si>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</si>
  <si>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</si>
  <si>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</si>
  <si>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</si>
  <si>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</si>
  <si>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</si>
  <si>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</si>
  <si>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</si>
  <si>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</si>
  <si>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</si>
  <si>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</si>
  <si>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</si>
  <si>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</si>
  <si>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</si>
  <si>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</si>
  <si>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</si>
  <si>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</si>
  <si>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</si>
  <si>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</si>
  <si>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</si>
  <si>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</si>
  <si>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</si>
  <si>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</si>
  <si>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</si>
  <si>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</si>
  <si>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</si>
  <si>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</si>
  <si>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</si>
  <si>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</si>
  <si>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</si>
  <si>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</si>
  <si>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</si>
  <si>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</si>
  <si>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</si>
  <si>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</si>
  <si>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</si>
  <si>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</si>
  <si>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</si>
  <si>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</si>
  <si>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</si>
  <si>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</si>
  <si>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</si>
  <si>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</si>
  <si>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</si>
  <si>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</si>
  <si>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</si>
  <si>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</si>
  <si>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</si>
  <si>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</si>
  <si>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</si>
  <si>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</si>
  <si>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</si>
  <si>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</si>
  <si>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</si>
  <si>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</si>
  <si>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</si>
  <si>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</si>
  <si>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</si>
  <si>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</si>
  <si>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</si>
  <si>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</si>
  <si>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</si>
  <si>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</si>
  <si>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</si>
  <si>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</si>
  <si>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</si>
  <si>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</si>
  <si>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</si>
  <si>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</si>
  <si>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</si>
  <si>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</si>
  <si>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</si>
  <si>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</si>
  <si>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</si>
  <si>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</si>
  <si>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</si>
  <si>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</si>
  <si>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</si>
  <si>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</si>
  <si>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</si>
  <si>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</si>
  <si>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</si>
  <si>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Vigaru Cosmina Simona</t>
  </si>
  <si>
    <t>Conf.dr.ing. Stoia Dan Ioan</t>
  </si>
  <si>
    <t>Prof.dr.ing. Bordeașu Ilare</t>
  </si>
  <si>
    <t>Managementul calității în ingineria medicală</t>
  </si>
  <si>
    <t>Inginerie medicală</t>
  </si>
  <si>
    <t>Implanturi, proteze și evaluare biomecanică</t>
  </si>
  <si>
    <t>Managementul calității dispozitivelor medicale</t>
  </si>
  <si>
    <t>Conceperea și proiectarea unei orteze de genunchi</t>
  </si>
  <si>
    <t>PASĂRE Albert-Cătălin</t>
  </si>
  <si>
    <t>COVACI loredana</t>
  </si>
  <si>
    <t>Tipuri de susținători plantari</t>
  </si>
  <si>
    <t>Metode teoretice pentru studiul vibrațiilor transmise corpului uman</t>
  </si>
  <si>
    <t>Conceperea şi proiectarea unei orteze pentru reabilitarea coloanei vertebrale osteoporotice</t>
  </si>
  <si>
    <t xml:space="preserve">ASAVEI Andra-Daniela </t>
  </si>
  <si>
    <t xml:space="preserve">BALINT Timeea-Denisa </t>
  </si>
  <si>
    <t>Aplicarea ecuatiei Niosh pentru prevenirea afectiunilor dorsolombare</t>
  </si>
  <si>
    <t>GEAMBAȘIU Mihaela-Roxana</t>
  </si>
  <si>
    <t>Determinarea forțelor de reacțiune de la nivelul articulației talocrurale în condiții statice</t>
  </si>
  <si>
    <t>Modele mecanice pentru studiul vibrațiilor corzilor vocale</t>
  </si>
  <si>
    <t>JURCA Maria-Laura</t>
  </si>
  <si>
    <t>Calculul momentului cinetic al membrului inferior în raport cu centrul de greutate al întregului corp</t>
  </si>
  <si>
    <t>NICOARĂ Andreea</t>
  </si>
  <si>
    <t>Importanța tratării piciorului plat</t>
  </si>
  <si>
    <t>STRATON Camelia-Lăcrămioara Magdalena</t>
  </si>
  <si>
    <t>Analiza vocalelor sintetizate</t>
  </si>
  <si>
    <t>DIDEA Claudia Patricia</t>
  </si>
  <si>
    <t>Metode de fabricare a ortezelor de genunchi</t>
  </si>
  <si>
    <t>URSU Alexandru Romeo</t>
  </si>
  <si>
    <t>Aparatul de ventilație portabil</t>
  </si>
  <si>
    <t>AMERA Maqbola-Nor</t>
  </si>
  <si>
    <t>Studiul parametrilor acustici vocali Jitter, Shimmer și HNR</t>
  </si>
  <si>
    <t>BEUKA Ileana</t>
  </si>
  <si>
    <t>Modificările aliniamentului corpului ca urmare a instalării coxartrozei</t>
  </si>
  <si>
    <t>HANTEA Sorina-Ecaterina</t>
  </si>
  <si>
    <t>Studiul comportamentului reconstrucțiilor dentare la solicitări fizologice</t>
  </si>
  <si>
    <t>APRO Diana</t>
  </si>
  <si>
    <t>Picior cu platfus - studiu de caz</t>
  </si>
  <si>
    <t xml:space="preserve">BLOJU Patricia-Maria 
</t>
  </si>
  <si>
    <t>Proiectarea și realizarea ortezelor pentru cifoză</t>
  </si>
  <si>
    <t>HAN Răzvan Petru</t>
  </si>
  <si>
    <t>Metode de realizare a protezelor transtibiale</t>
  </si>
  <si>
    <t>Proiectarea unui adaptor încastrabil cu șuruburi pentru 
cupa protetică</t>
  </si>
  <si>
    <t>MANASE Paula Mariana</t>
  </si>
  <si>
    <t>MAROCICO Diana Andreea</t>
  </si>
  <si>
    <t>Proiectarea unei proteze totale de ureche medie</t>
  </si>
  <si>
    <t>MIRULESCU Oana-Melania</t>
  </si>
  <si>
    <t>Proiectarea şi realizarea unei orteze fixe pentru 
articulația genunchiului</t>
  </si>
  <si>
    <t>MITUICA EUGEN DUMITRU</t>
  </si>
  <si>
    <t>Proiectarea unei proteze parțiale de ureche medie</t>
  </si>
  <si>
    <t>OLAI Bianca</t>
  </si>
  <si>
    <t xml:space="preserve">Proiectarea și analiza unei endoproteze totale 
de gleznă
</t>
  </si>
  <si>
    <t>STELEAC Cosmin</t>
  </si>
  <si>
    <t xml:space="preserve">MedHome – Medicina la tine acasă
Aplicație medicală
</t>
  </si>
  <si>
    <t>SURJANAC Jasmina/COVACI Loredana</t>
  </si>
  <si>
    <t>SURJANAC Jasmina</t>
  </si>
  <si>
    <t xml:space="preserve">Influența patologiei țesuturilor moi  asupra biomecanicii mâinii la utilizatorii profesionali de calculatoare </t>
  </si>
  <si>
    <t>MĂLĂESCU Maria</t>
  </si>
  <si>
    <t>Proteză personalizată de antebraț fruncțională simplă</t>
  </si>
  <si>
    <t>BĂBĂLEAN Adrian</t>
  </si>
  <si>
    <t>Vibrațiile membranei timpanice și aeratoarele transtimpanice</t>
  </si>
  <si>
    <t>LAZA Bianca</t>
  </si>
  <si>
    <t>Orteză pentru articulația mâinii</t>
  </si>
  <si>
    <t>BOBÎLCĂ Irina</t>
  </si>
  <si>
    <t>Proiectarea și realizarea unei orteze textile cu șiret</t>
  </si>
  <si>
    <t>JULA Jaklin</t>
  </si>
  <si>
    <t>RECONSTRUCȚIA 3D A FEMURULUI UTILIZÂND IMAGINI OBȚINUTE PRIN TEHNICI IMAGISTICE DIFERITE: STUDIU COMPARATIV ÎNTRE CT ȘI RMN</t>
  </si>
  <si>
    <t>MIHAI Mihaela</t>
  </si>
  <si>
    <t>PANTOF POSTOPERATOR PENTRU AFECȚIUNEA HALLUX VALGUS</t>
  </si>
  <si>
    <t>FLUERAȘU Noemi Iasmina</t>
  </si>
  <si>
    <t>PROIECTAREA ÇI REALIZAREA UNEI ORTEZE TORACOLOMBOSACRALE MODULARE</t>
  </si>
  <si>
    <t>BĂLĂNEAN Oana</t>
  </si>
  <si>
    <t xml:space="preserve">PROIECTAREA ȘI REALIZAREA UNEI ORTEZE DE UMĂR </t>
  </si>
  <si>
    <t>POPESCU Ana Patricia</t>
  </si>
  <si>
    <t xml:space="preserve">Documentație tehnică pentru proteza transtibială </t>
  </si>
  <si>
    <t>Determinarea elasticității materialului utilizat pentru corsetele toraco- abdominale</t>
  </si>
  <si>
    <t>POPUȚE Adriana</t>
  </si>
  <si>
    <t>MOLEA Mădalin</t>
  </si>
  <si>
    <t xml:space="preserve">Orteze corectoare de statica piciorului </t>
  </si>
  <si>
    <t>Proiectarea și realizarea unei matrițe  pentru automatizarea procesului de fabricație a ortezei de membru superior srt 220</t>
  </si>
  <si>
    <t>MATEAS Patrik</t>
  </si>
  <si>
    <t>Orteză de genunchi mobilă</t>
  </si>
  <si>
    <t>PETCA Elena</t>
  </si>
  <si>
    <t xml:space="preserve">ATITUDINEA SCOLIOTICĂ ȘI SCOLIOZA ÎN CAZUL COPIILOR ȘI ADOLESCENȚILOR. ANALIZA POSTURALĂ ȘI CORECTAREA TERAPEUTICĂ CU AJUTORUL RECUPERĂRII MEDICALE
</t>
  </si>
  <si>
    <t>HUBLEA Elena Loredana</t>
  </si>
  <si>
    <t>Specializarea Inginerie medicala</t>
  </si>
  <si>
    <t>Properties and medical applications of biocompatible polyamide in additive manufacturing</t>
  </si>
  <si>
    <t>Program master Implanturi, proteze si evaluare Biomecanica</t>
  </si>
  <si>
    <t>Finalizare studii master</t>
  </si>
  <si>
    <t>Concurs post vacant/ post 27 asistent/MRM</t>
  </si>
  <si>
    <t>Using stainless steel and titanium alloy in Charcot foot reconstruction. FEA simulation and clinical case</t>
  </si>
  <si>
    <t>Revista de Chimie (Rev. Chim.), Year 2020, Volume 71, Issue 4, 235-247, https://doi.org/10.37358/RC.20.4.8062</t>
  </si>
  <si>
    <t>Failure analysis of a Humeral Shaft Locking Compression Plate (LCP) – Surface Investigations and FEM Simulations</t>
  </si>
  <si>
    <t>Angular momentum about the total body center of mass computed at different speeds</t>
  </si>
  <si>
    <t>Stoia Dan Ioan, Vigaru Cosmina Simona, Opris Carmen, Vasilescu Marius</t>
  </si>
  <si>
    <t>Iulian Vasile Antoniac, Dan Ioan Stoia, Brandusa Ghiban, Camelia Tecu, Florin Miculescu, Vigaru Cosmina Simona , Vicentiu Saceleanu</t>
  </si>
  <si>
    <t xml:space="preserve">Mater. Plast., 58 (1), 2021, 113-120, https://doi.org/10.37358/MP.21.1.5451 </t>
  </si>
  <si>
    <t>Materials 2019, 12(7), 1128; https://doi.org/10.3390/ma12071128</t>
  </si>
  <si>
    <t>Dan Ioan Stoia, Vigaru Cosmina Simona, Andreea Nicoara, Nicolae Herisanu</t>
  </si>
  <si>
    <t xml:space="preserve"> 
Jurca, L. Vigaru Cosmina Simona, Chilibaru-Opritescu, C.,Herisanu, N.</t>
  </si>
  <si>
    <t>AIP Conference Proceedings
, 2849(1), 290006</t>
  </si>
  <si>
    <t xml:space="preserve"> 
An Analytical Approach to a Simple Nonlinear Model of Vocal Fold</t>
  </si>
  <si>
    <t xml:space="preserve"> AIP Conference Proceedings
, 2849(1), 290006</t>
  </si>
  <si>
    <t xml:space="preserve">ACOUSTICS AND VIBRATION OF MECHANICAL STRUCTURES </t>
  </si>
  <si>
    <t>Vasilescu M.,  Antoniac I.,  Stoia D.I.,  Laptoiu D,  Stoia, A.,  Vigaru Cosmina Simona,  Gradinaru, 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</si>
</sst>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2"/>
      <color theme="1"/>
      <name val="Calibri"/>
      <family val="2"/>
      <charset val="23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cellStyleXfs>
  <cellXfs count="53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Font="1" applyBorder="1" applyAlignment="1" applyProtection="1">
      <alignment horizontal="center" vertical="center" wrapText="1"/>
      <protection locked="0"/>
    </xf>
    <xf numFmtId="0" fontId="28"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2"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2" fillId="0" borderId="0" xfId="0" applyFont="1"/>
    <xf numFmtId="0" fontId="0" fillId="0" borderId="0" xfId="0" applyProtection="1">
      <protection locked="0"/>
    </xf>
    <xf numFmtId="0" fontId="10" fillId="0" borderId="0" xfId="0" applyFont="1" applyProtection="1">
      <protection locked="0" hidden="1"/>
    </xf>
    <xf numFmtId="0" fontId="12" fillId="0" borderId="0" xfId="0" applyFont="1" applyAlignment="1" applyProtection="1">
      <alignment vertical="center"/>
      <protection locked="0" hidden="1"/>
    </xf>
    <xf numFmtId="0" fontId="12" fillId="0" borderId="0" xfId="0" applyFont="1" applyAlignment="1" applyProtection="1">
      <alignment horizontal="center"/>
      <protection locked="0" hidden="1"/>
    </xf>
    <xf numFmtId="0" fontId="12" fillId="0" borderId="0" xfId="0" applyFont="1" applyProtection="1">
      <protection locked="0" hidden="1"/>
    </xf>
    <xf numFmtId="49" fontId="12" fillId="0" borderId="15" xfId="0" applyNumberFormat="1" applyFont="1" applyBorder="1" applyAlignment="1" applyProtection="1">
      <alignment horizontal="center" vertical="center" wrapText="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Alignment="1" applyProtection="1">
      <alignment horizontal="center"/>
      <protection locked="0"/>
    </xf>
    <xf numFmtId="0" fontId="14" fillId="0" borderId="1" xfId="0" applyFont="1" applyBorder="1" applyAlignment="1">
      <alignment horizontal="center" vertical="center"/>
    </xf>
    <xf numFmtId="49" fontId="12" fillId="0" borderId="0" xfId="0" applyNumberFormat="1" applyFont="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lignment wrapText="1"/>
    </xf>
    <xf numFmtId="0" fontId="28" fillId="0" borderId="0" xfId="0" applyFont="1"/>
    <xf numFmtId="49" fontId="28" fillId="0" borderId="0" xfId="0" applyNumberFormat="1" applyFont="1" applyAlignment="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Border="1" applyAlignment="1" applyProtection="1">
      <alignment horizontal="left"/>
      <protection hidden="1"/>
    </xf>
    <xf numFmtId="0" fontId="8" fillId="0" borderId="1" xfId="0" applyFont="1" applyBorder="1" applyAlignment="1" applyProtection="1">
      <alignment horizontal="left"/>
      <protection hidden="1"/>
    </xf>
    <xf numFmtId="0" fontId="12" fillId="0" borderId="1" xfId="0"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28" fillId="0" borderId="0" xfId="0" applyFont="1" applyAlignment="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34" xfId="0" applyBorder="1"/>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Alignment="1">
      <alignment horizontal="right" vertical="center" readingOrder="2"/>
    </xf>
    <xf numFmtId="0" fontId="12" fillId="0" borderId="0" xfId="0" applyFont="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lignment horizontal="right" vertical="center"/>
    </xf>
    <xf numFmtId="0" fontId="12" fillId="0" borderId="1" xfId="0" applyFont="1" applyBorder="1" applyAlignment="1">
      <alignment horizontal="center" vertical="center" wrapText="1"/>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lignment horizontal="right" vertical="center" wrapText="1"/>
    </xf>
    <xf numFmtId="4" fontId="12" fillId="0" borderId="1" xfId="0" applyNumberFormat="1" applyFont="1" applyBorder="1" applyAlignment="1">
      <alignment horizontal="right" vertical="center" wrapText="1"/>
    </xf>
    <xf numFmtId="0" fontId="28" fillId="0" borderId="0" xfId="0" applyFont="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0" fillId="0" borderId="0" xfId="0" applyFont="1" applyAlignment="1" applyProtection="1">
      <alignment wrapText="1"/>
      <protection locked="0"/>
    </xf>
    <xf numFmtId="0" fontId="12" fillId="0" borderId="3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Alignment="1" applyProtection="1">
      <alignment vertical="center"/>
      <protection hidden="1"/>
    </xf>
    <xf numFmtId="0" fontId="12" fillId="0" borderId="9" xfId="0" applyFont="1" applyBorder="1" applyAlignment="1" applyProtection="1">
      <alignment horizontal="center" vertical="center" wrapText="1"/>
      <protection locked="0"/>
    </xf>
    <xf numFmtId="1" fontId="12" fillId="0" borderId="0" xfId="0" applyNumberFormat="1" applyFont="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57"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0" fontId="21" fillId="12" borderId="3" xfId="0"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lignment horizontal="right" vertical="center" wrapText="1" indent="1"/>
    </xf>
    <xf numFmtId="4" fontId="47" fillId="0" borderId="2" xfId="0" applyNumberFormat="1" applyFont="1" applyBorder="1" applyAlignment="1">
      <alignment horizontal="right" vertical="center" wrapText="1" indent="1"/>
    </xf>
    <xf numFmtId="4" fontId="46" fillId="0" borderId="1" xfId="0" applyNumberFormat="1" applyFont="1" applyBorder="1" applyAlignment="1">
      <alignment horizontal="right" vertical="center" wrapText="1" indent="1"/>
    </xf>
    <xf numFmtId="4" fontId="48" fillId="0" borderId="43" xfId="0" applyNumberFormat="1" applyFont="1" applyBorder="1" applyAlignment="1">
      <alignment horizontal="right" vertical="center" wrapText="1" indent="1"/>
    </xf>
    <xf numFmtId="4" fontId="46" fillId="0" borderId="12"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6" fillId="8" borderId="1" xfId="0" applyNumberFormat="1" applyFont="1" applyFill="1" applyBorder="1" applyAlignment="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3" fillId="0" borderId="2" xfId="0" quotePrefix="1" applyFont="1" applyBorder="1" applyAlignment="1" applyProtection="1">
      <alignment horizontal="center" vertical="center" wrapText="1"/>
      <protection locked="0"/>
    </xf>
    <xf numFmtId="0" fontId="61" fillId="13" borderId="0" xfId="0" applyFont="1" applyFill="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55" fillId="0" borderId="0" xfId="0" applyFont="1" applyAlignment="1" applyProtection="1">
      <alignment horizontal="right" vertical="center"/>
      <protection hidden="1"/>
    </xf>
    <xf numFmtId="1" fontId="12" fillId="0" borderId="3" xfId="0" applyNumberFormat="1" applyFont="1" applyBorder="1" applyAlignment="1" applyProtection="1">
      <alignment horizontal="center" vertical="center" wrapText="1"/>
      <protection locked="0"/>
    </xf>
    <xf numFmtId="0" fontId="25" fillId="0" borderId="33" xfId="0" applyFont="1" applyBorder="1" applyProtection="1">
      <protection locked="0" hidden="1"/>
    </xf>
    <xf numFmtId="0" fontId="62" fillId="5" borderId="50" xfId="2" applyFont="1" applyProtection="1">
      <protection locked="0" hidden="1"/>
    </xf>
    <xf numFmtId="1" fontId="12" fillId="0" borderId="3" xfId="0" applyNumberFormat="1" applyFont="1" applyBorder="1" applyAlignment="1" applyProtection="1">
      <alignment horizontal="center" vertical="center" wrapText="1"/>
      <protection locked="0"/>
    </xf>
    <xf numFmtId="49" fontId="12" fillId="0" borderId="3" xfId="0" applyNumberFormat="1" applyFont="1" applyBorder="1" applyAlignment="1" applyProtection="1">
      <alignment horizontal="left" vertical="center" wrapText="1"/>
    </xf>
    <xf numFmtId="0" fontId="12" fillId="12" borderId="3" xfId="0" applyFont="1" applyFill="1" applyBorder="1" applyAlignment="1" applyProtection="1">
      <alignment horizontal="left" vertical="center" wrapText="1"/>
      <protection locked="0"/>
    </xf>
    <xf numFmtId="49" fontId="12" fillId="12" borderId="3" xfId="0" applyNumberFormat="1" applyFont="1" applyFill="1" applyBorder="1" applyAlignment="1" applyProtection="1">
      <alignment horizontal="left" vertical="center" wrapText="1"/>
      <protection locked="0"/>
    </xf>
    <xf numFmtId="1" fontId="12" fillId="12" borderId="1" xfId="0" applyNumberFormat="1" applyFont="1" applyFill="1" applyBorder="1" applyAlignment="1" applyProtection="1">
      <alignment horizontal="center" vertical="center" wrapText="1"/>
      <protection locked="0"/>
    </xf>
    <xf numFmtId="49" fontId="64" fillId="0" borderId="3" xfId="1" applyNumberFormat="1" applyFont="1" applyBorder="1" applyAlignment="1" applyProtection="1">
      <alignment horizontal="left" vertical="center" wrapText="1"/>
      <protection locked="0"/>
    </xf>
    <xf numFmtId="49" fontId="64" fillId="0" borderId="3" xfId="0" applyNumberFormat="1"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12" borderId="3" xfId="0" applyFont="1" applyFill="1" applyBorder="1" applyAlignment="1" applyProtection="1">
      <alignment horizontal="center" vertical="center" wrapText="1"/>
      <protection locked="0"/>
    </xf>
    <xf numFmtId="4" fontId="46" fillId="12" borderId="1" xfId="0" applyNumberFormat="1" applyFont="1" applyFill="1" applyBorder="1" applyAlignment="1">
      <alignment horizontal="right" vertical="center" wrapText="1" indent="1"/>
    </xf>
    <xf numFmtId="0" fontId="56" fillId="9" borderId="33" xfId="0" applyFont="1" applyFill="1" applyBorder="1" applyAlignment="1" applyProtection="1">
      <alignment horizontal="center"/>
      <protection hidden="1"/>
    </xf>
    <xf numFmtId="0" fontId="63" fillId="9" borderId="49" xfId="0" applyFont="1" applyFill="1" applyBorder="1" applyAlignment="1" applyProtection="1">
      <alignment horizontal="center" vertical="center"/>
      <protection hidden="1"/>
    </xf>
    <xf numFmtId="0" fontId="59" fillId="0" borderId="2" xfId="0" applyFont="1" applyBorder="1" applyAlignment="1" applyProtection="1">
      <alignment horizontal="left" vertical="center" wrapText="1" indent="1"/>
      <protection locked="0"/>
    </xf>
    <xf numFmtId="0" fontId="59" fillId="0" borderId="12" xfId="0" applyFont="1" applyBorder="1" applyAlignment="1" applyProtection="1">
      <alignment horizontal="left" vertical="center" wrapText="1" indent="1"/>
      <protection locked="0"/>
    </xf>
    <xf numFmtId="0" fontId="59" fillId="0" borderId="3"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2" fillId="12" borderId="12" xfId="0" applyFont="1" applyFill="1" applyBorder="1" applyAlignment="1" applyProtection="1">
      <alignment horizontal="center" vertical="center" wrapText="1"/>
      <protection locked="0"/>
    </xf>
    <xf numFmtId="0" fontId="7" fillId="12" borderId="12"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8"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1014</v>
      </c>
    </row>
    <row r="7" spans="1:1" ht="14.25" customHeight="1" x14ac:dyDescent="0.25">
      <c r="A7" s="83" t="s">
        <v>1015</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7" sqref="B17"/>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7" t="s">
        <v>482</v>
      </c>
    </row>
    <row r="2" spans="1:4" s="38" customFormat="1" ht="15.75" x14ac:dyDescent="0.25">
      <c r="A2" s="37"/>
    </row>
    <row r="3" spans="1:4" s="38" customFormat="1" ht="19.5" thickBot="1" x14ac:dyDescent="0.35">
      <c r="A3" s="433" t="str">
        <f>"Concurs pentru ocuparea functiei de Decan - " &amp; an_final+1</f>
        <v>Concurs pentru ocuparea functiei de Decan - 2024</v>
      </c>
      <c r="B3" s="433"/>
    </row>
    <row r="4" spans="1:4" s="38" customFormat="1" x14ac:dyDescent="0.25">
      <c r="A4" s="434" t="str">
        <f>"Perioada de evaluare: "&amp; an_initial&amp; " ‒ " &amp; an_final</f>
        <v>Perioada de evaluare: 2019 ‒ 2023</v>
      </c>
      <c r="B4" s="434"/>
    </row>
    <row r="5" spans="1:4" ht="15.75" thickBot="1" x14ac:dyDescent="0.3">
      <c r="D5" s="421" t="s">
        <v>486</v>
      </c>
    </row>
    <row r="6" spans="1:4" ht="15.75" x14ac:dyDescent="0.25">
      <c r="A6" s="41" t="s">
        <v>483</v>
      </c>
      <c r="B6" s="422" t="s">
        <v>496</v>
      </c>
      <c r="D6" s="42" t="s">
        <v>492</v>
      </c>
    </row>
    <row r="7" spans="1:4" ht="15.75" x14ac:dyDescent="0.25">
      <c r="A7" s="41" t="s">
        <v>484</v>
      </c>
      <c r="B7" s="422" t="s">
        <v>1238</v>
      </c>
      <c r="D7" s="42" t="s">
        <v>551</v>
      </c>
    </row>
    <row r="8" spans="1:4" ht="15.75" x14ac:dyDescent="0.25">
      <c r="A8" s="41" t="s">
        <v>485</v>
      </c>
      <c r="B8" s="422" t="s">
        <v>489</v>
      </c>
      <c r="D8" s="42" t="s">
        <v>553</v>
      </c>
    </row>
    <row r="9" spans="1:4" ht="15.75" x14ac:dyDescent="0.25">
      <c r="A9" s="41" t="s">
        <v>1233</v>
      </c>
      <c r="B9" s="422" t="s">
        <v>533</v>
      </c>
      <c r="D9" s="42" t="s">
        <v>553</v>
      </c>
    </row>
    <row r="10" spans="1:4" ht="15.75" x14ac:dyDescent="0.25">
      <c r="A10" s="41" t="s">
        <v>1234</v>
      </c>
      <c r="B10" s="422" t="s">
        <v>1239</v>
      </c>
      <c r="D10" s="42" t="s">
        <v>1235</v>
      </c>
    </row>
    <row r="11" spans="1:4" ht="15.75" x14ac:dyDescent="0.25">
      <c r="A11" s="41" t="s">
        <v>1236</v>
      </c>
      <c r="B11" s="422" t="s">
        <v>507</v>
      </c>
      <c r="D11" s="42" t="s">
        <v>553</v>
      </c>
    </row>
    <row r="12" spans="1:4" x14ac:dyDescent="0.25">
      <c r="A12" s="40" t="s">
        <v>1237</v>
      </c>
      <c r="B12" s="422" t="s">
        <v>1240</v>
      </c>
      <c r="D12" s="42" t="s">
        <v>1235</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1023</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4" t="s">
        <v>535</v>
      </c>
      <c r="B9" s="146"/>
      <c r="F9" t="s">
        <v>506</v>
      </c>
      <c r="J9" t="s">
        <v>517</v>
      </c>
    </row>
    <row r="10" spans="1:10" x14ac:dyDescent="0.25">
      <c r="A10" s="155" t="s">
        <v>536</v>
      </c>
      <c r="B10" s="156">
        <v>2019</v>
      </c>
      <c r="F10" t="s">
        <v>507</v>
      </c>
      <c r="J10" t="s">
        <v>518</v>
      </c>
    </row>
    <row r="11" spans="1:10" x14ac:dyDescent="0.25">
      <c r="A11" s="155" t="s">
        <v>537</v>
      </c>
      <c r="B11" s="156">
        <v>2023</v>
      </c>
      <c r="F11" t="s">
        <v>508</v>
      </c>
      <c r="J11" t="s">
        <v>519</v>
      </c>
    </row>
    <row r="12" spans="1:10" x14ac:dyDescent="0.25">
      <c r="A12" s="157" t="s">
        <v>538</v>
      </c>
      <c r="B12" s="158">
        <f>an_final-an_initial+1</f>
        <v>5</v>
      </c>
      <c r="J12" t="s">
        <v>520</v>
      </c>
    </row>
    <row r="13" spans="1:10" x14ac:dyDescent="0.25">
      <c r="J13" t="s">
        <v>521</v>
      </c>
    </row>
    <row r="14" spans="1:10" x14ac:dyDescent="0.25">
      <c r="J14" t="s">
        <v>522</v>
      </c>
    </row>
    <row r="15" spans="1:10" x14ac:dyDescent="0.25">
      <c r="A15" s="144" t="s">
        <v>801</v>
      </c>
      <c r="B15" s="145"/>
      <c r="C15" s="146"/>
      <c r="J15" t="s">
        <v>523</v>
      </c>
    </row>
    <row r="16" spans="1:10" x14ac:dyDescent="0.25">
      <c r="A16" s="147"/>
      <c r="B16" s="148" t="s">
        <v>814</v>
      </c>
      <c r="C16" s="149" t="s">
        <v>815</v>
      </c>
      <c r="J16" t="s">
        <v>524</v>
      </c>
    </row>
    <row r="17" spans="1:10" x14ac:dyDescent="0.25">
      <c r="A17" s="150" t="s">
        <v>810</v>
      </c>
      <c r="B17" s="2">
        <v>100</v>
      </c>
      <c r="C17" s="151">
        <v>50</v>
      </c>
      <c r="J17" t="s">
        <v>525</v>
      </c>
    </row>
    <row r="18" spans="1:10" x14ac:dyDescent="0.25">
      <c r="A18" s="150" t="s">
        <v>811</v>
      </c>
      <c r="B18" s="2">
        <v>50</v>
      </c>
      <c r="C18" s="151">
        <v>25</v>
      </c>
      <c r="J18" t="s">
        <v>526</v>
      </c>
    </row>
    <row r="19" spans="1:10" x14ac:dyDescent="0.25">
      <c r="A19" s="152" t="s">
        <v>812</v>
      </c>
      <c r="B19" s="153">
        <v>25</v>
      </c>
      <c r="C19" s="154">
        <v>10</v>
      </c>
      <c r="J19" t="s">
        <v>527</v>
      </c>
    </row>
    <row r="20" spans="1:10" x14ac:dyDescent="0.25">
      <c r="J20" t="s">
        <v>528</v>
      </c>
    </row>
    <row r="21" spans="1:10" x14ac:dyDescent="0.25">
      <c r="A21" s="144" t="s">
        <v>817</v>
      </c>
      <c r="B21" s="145"/>
      <c r="C21" s="145"/>
      <c r="D21" s="145"/>
      <c r="E21" s="146"/>
      <c r="J21" t="s">
        <v>529</v>
      </c>
    </row>
    <row r="22" spans="1:10" x14ac:dyDescent="0.25">
      <c r="A22" s="152"/>
      <c r="B22" s="148" t="s">
        <v>818</v>
      </c>
      <c r="C22" s="148" t="s">
        <v>819</v>
      </c>
      <c r="D22" s="148" t="s">
        <v>820</v>
      </c>
      <c r="E22" s="149" t="s">
        <v>821</v>
      </c>
      <c r="J22" t="s">
        <v>530</v>
      </c>
    </row>
    <row r="23" spans="1:10" x14ac:dyDescent="0.25">
      <c r="A23" s="152" t="s">
        <v>810</v>
      </c>
      <c r="B23" s="2">
        <v>100</v>
      </c>
      <c r="C23" s="2">
        <v>90</v>
      </c>
      <c r="D23" s="2">
        <v>80</v>
      </c>
      <c r="E23" s="151">
        <v>70</v>
      </c>
      <c r="J23" t="s">
        <v>531</v>
      </c>
    </row>
    <row r="24" spans="1:10" x14ac:dyDescent="0.25">
      <c r="A24" s="150" t="s">
        <v>811</v>
      </c>
      <c r="B24" s="153">
        <v>50</v>
      </c>
      <c r="C24" s="153">
        <v>45</v>
      </c>
      <c r="D24" s="153">
        <v>40</v>
      </c>
      <c r="E24" s="154">
        <v>35</v>
      </c>
      <c r="J24" t="s">
        <v>532</v>
      </c>
    </row>
    <row r="25" spans="1:10" x14ac:dyDescent="0.25">
      <c r="J25" t="s">
        <v>533</v>
      </c>
    </row>
    <row r="26" spans="1:10" x14ac:dyDescent="0.25">
      <c r="A26" s="144" t="s">
        <v>825</v>
      </c>
      <c r="B26" s="145"/>
      <c r="C26" s="146"/>
      <c r="J26" t="s">
        <v>1062</v>
      </c>
    </row>
    <row r="27" spans="1:10" x14ac:dyDescent="0.25">
      <c r="A27" s="155" t="s">
        <v>827</v>
      </c>
      <c r="B27" t="s">
        <v>828</v>
      </c>
      <c r="C27" s="156" t="s">
        <v>829</v>
      </c>
      <c r="J27" t="s">
        <v>534</v>
      </c>
    </row>
    <row r="28" spans="1:10" x14ac:dyDescent="0.25">
      <c r="A28" s="157">
        <v>50</v>
      </c>
      <c r="B28" s="160">
        <v>25</v>
      </c>
      <c r="C28" s="158">
        <v>10</v>
      </c>
    </row>
    <row r="30" spans="1:10" x14ac:dyDescent="0.25">
      <c r="A30" s="144" t="s">
        <v>837</v>
      </c>
      <c r="B30" s="145"/>
      <c r="C30" s="146"/>
    </row>
    <row r="31" spans="1:10" x14ac:dyDescent="0.25">
      <c r="A31" s="155" t="s">
        <v>838</v>
      </c>
      <c r="B31" t="s">
        <v>839</v>
      </c>
      <c r="C31" s="156" t="s">
        <v>840</v>
      </c>
    </row>
    <row r="32" spans="1:10" x14ac:dyDescent="0.25">
      <c r="A32" s="157">
        <v>5</v>
      </c>
      <c r="B32" s="160">
        <v>10</v>
      </c>
      <c r="C32" s="158">
        <v>2</v>
      </c>
    </row>
    <row r="34" spans="1:14" x14ac:dyDescent="0.25">
      <c r="A34" s="144" t="s">
        <v>844</v>
      </c>
      <c r="B34" s="145"/>
      <c r="C34" s="146"/>
    </row>
    <row r="35" spans="1:14" x14ac:dyDescent="0.25">
      <c r="A35" s="155" t="s">
        <v>846</v>
      </c>
      <c r="B35" t="s">
        <v>847</v>
      </c>
      <c r="C35" s="156" t="s">
        <v>845</v>
      </c>
    </row>
    <row r="36" spans="1:14" x14ac:dyDescent="0.25">
      <c r="A36" s="163">
        <v>50</v>
      </c>
      <c r="B36" s="164">
        <v>20</v>
      </c>
      <c r="C36" s="165">
        <v>5</v>
      </c>
      <c r="N36" s="143"/>
    </row>
    <row r="37" spans="1:14" x14ac:dyDescent="0.25">
      <c r="N37" s="143"/>
    </row>
    <row r="38" spans="1:14" x14ac:dyDescent="0.25">
      <c r="A38" s="144" t="s">
        <v>853</v>
      </c>
      <c r="B38" s="146"/>
      <c r="N38" s="143"/>
    </row>
    <row r="39" spans="1:14" x14ac:dyDescent="0.25">
      <c r="A39" s="155" t="s">
        <v>851</v>
      </c>
      <c r="B39" s="156" t="s">
        <v>852</v>
      </c>
    </row>
    <row r="40" spans="1:14" x14ac:dyDescent="0.25">
      <c r="A40" s="157">
        <v>5</v>
      </c>
      <c r="B40" s="158">
        <v>5</v>
      </c>
    </row>
    <row r="42" spans="1:14" x14ac:dyDescent="0.25">
      <c r="A42" s="144" t="s">
        <v>854</v>
      </c>
      <c r="B42" s="145"/>
      <c r="C42" s="146"/>
    </row>
    <row r="43" spans="1:14" x14ac:dyDescent="0.25">
      <c r="A43" s="155" t="s">
        <v>855</v>
      </c>
      <c r="B43" t="s">
        <v>856</v>
      </c>
      <c r="C43" s="156" t="s">
        <v>857</v>
      </c>
    </row>
    <row r="44" spans="1:14" x14ac:dyDescent="0.25">
      <c r="A44" s="157">
        <v>10</v>
      </c>
      <c r="B44" s="160">
        <v>10</v>
      </c>
      <c r="C44" s="158">
        <v>5</v>
      </c>
    </row>
    <row r="46" spans="1:14" x14ac:dyDescent="0.25">
      <c r="A46" t="s">
        <v>863</v>
      </c>
    </row>
    <row r="47" spans="1:14" x14ac:dyDescent="0.25">
      <c r="A47" s="143" t="s">
        <v>864</v>
      </c>
      <c r="B47" s="143" t="s">
        <v>865</v>
      </c>
      <c r="C47" s="143" t="s">
        <v>866</v>
      </c>
      <c r="D47" s="143" t="s">
        <v>867</v>
      </c>
    </row>
    <row r="48" spans="1:14" x14ac:dyDescent="0.25">
      <c r="A48" s="166">
        <v>120</v>
      </c>
      <c r="B48" s="166">
        <v>60</v>
      </c>
      <c r="C48" s="166">
        <v>40</v>
      </c>
      <c r="D48" s="166">
        <v>20</v>
      </c>
    </row>
    <row r="50" spans="1:5" x14ac:dyDescent="0.25">
      <c r="A50" t="s">
        <v>871</v>
      </c>
    </row>
    <row r="51" spans="1:5" x14ac:dyDescent="0.25">
      <c r="A51" s="143" t="s">
        <v>864</v>
      </c>
      <c r="B51" s="143" t="s">
        <v>872</v>
      </c>
    </row>
    <row r="52" spans="1:5" x14ac:dyDescent="0.25">
      <c r="A52" s="143">
        <v>200</v>
      </c>
      <c r="B52" s="166">
        <v>50</v>
      </c>
    </row>
    <row r="54" spans="1:5" x14ac:dyDescent="0.25">
      <c r="A54" t="s">
        <v>875</v>
      </c>
    </row>
    <row r="55" spans="1:5" ht="19.5" x14ac:dyDescent="0.25">
      <c r="B55" s="159" t="s">
        <v>753</v>
      </c>
      <c r="C55" s="159" t="s">
        <v>754</v>
      </c>
      <c r="D55" s="159" t="s">
        <v>755</v>
      </c>
    </row>
    <row r="56" spans="1:5" x14ac:dyDescent="0.25">
      <c r="A56" s="166" t="s">
        <v>784</v>
      </c>
      <c r="B56" s="166">
        <v>50</v>
      </c>
      <c r="C56" s="166">
        <v>5</v>
      </c>
      <c r="D56">
        <v>3</v>
      </c>
    </row>
    <row r="57" spans="1:5" x14ac:dyDescent="0.25">
      <c r="A57" s="166" t="s">
        <v>785</v>
      </c>
      <c r="B57" s="166">
        <v>20</v>
      </c>
      <c r="C57" s="166">
        <v>2</v>
      </c>
      <c r="D57">
        <v>3</v>
      </c>
    </row>
    <row r="59" spans="1:5" x14ac:dyDescent="0.25">
      <c r="A59" t="s">
        <v>878</v>
      </c>
    </row>
    <row r="60" spans="1:5" x14ac:dyDescent="0.25">
      <c r="A60" s="143" t="s">
        <v>879</v>
      </c>
      <c r="B60" s="143" t="s">
        <v>461</v>
      </c>
    </row>
    <row r="61" spans="1:5" x14ac:dyDescent="0.25">
      <c r="A61" s="166">
        <v>15</v>
      </c>
      <c r="B61" s="166">
        <v>10</v>
      </c>
    </row>
    <row r="63" spans="1:5" x14ac:dyDescent="0.25">
      <c r="A63" t="s">
        <v>889</v>
      </c>
    </row>
    <row r="64" spans="1:5" x14ac:dyDescent="0.25">
      <c r="A64" t="s">
        <v>885</v>
      </c>
      <c r="B64" t="s">
        <v>886</v>
      </c>
      <c r="C64" t="s">
        <v>887</v>
      </c>
      <c r="D64" t="s">
        <v>888</v>
      </c>
      <c r="E64" t="s">
        <v>884</v>
      </c>
    </row>
    <row r="65" spans="1:8" x14ac:dyDescent="0.25">
      <c r="A65" s="143">
        <v>10</v>
      </c>
      <c r="B65" s="143">
        <v>10</v>
      </c>
      <c r="C65" s="143">
        <v>10</v>
      </c>
      <c r="D65" s="143">
        <v>50</v>
      </c>
      <c r="E65" s="143">
        <v>10</v>
      </c>
    </row>
    <row r="66" spans="1:8" x14ac:dyDescent="0.25">
      <c r="B66" s="143"/>
    </row>
    <row r="67" spans="1:8" x14ac:dyDescent="0.25">
      <c r="A67" t="s">
        <v>894</v>
      </c>
      <c r="B67" s="143"/>
    </row>
    <row r="68" spans="1:8" x14ac:dyDescent="0.25">
      <c r="A68" t="s">
        <v>896</v>
      </c>
      <c r="B68" t="s">
        <v>897</v>
      </c>
      <c r="C68" t="s">
        <v>895</v>
      </c>
    </row>
    <row r="69" spans="1:8" x14ac:dyDescent="0.25">
      <c r="A69" s="143">
        <v>60</v>
      </c>
      <c r="B69" s="143">
        <v>30</v>
      </c>
      <c r="C69" s="143">
        <v>15</v>
      </c>
    </row>
    <row r="70" spans="1:8" x14ac:dyDescent="0.25">
      <c r="B70" s="143"/>
    </row>
    <row r="71" spans="1:8" ht="15.75" customHeight="1" x14ac:dyDescent="0.25">
      <c r="A71" s="140" t="s">
        <v>914</v>
      </c>
      <c r="B71" s="140"/>
      <c r="C71" s="140"/>
      <c r="D71" s="140"/>
      <c r="E71" s="140"/>
      <c r="F71" s="140"/>
      <c r="G71" s="140"/>
      <c r="H71" s="140"/>
    </row>
    <row r="72" spans="1:8" x14ac:dyDescent="0.25">
      <c r="A72" t="s">
        <v>906</v>
      </c>
      <c r="B72" t="s">
        <v>907</v>
      </c>
      <c r="C72" t="s">
        <v>908</v>
      </c>
      <c r="D72" t="s">
        <v>909</v>
      </c>
      <c r="E72" t="s">
        <v>910</v>
      </c>
      <c r="F72" t="s">
        <v>912</v>
      </c>
      <c r="G72" t="s">
        <v>913</v>
      </c>
    </row>
    <row r="73" spans="1:8" x14ac:dyDescent="0.25">
      <c r="A73">
        <f>150*6</f>
        <v>900</v>
      </c>
      <c r="B73">
        <f>150*5</f>
        <v>750</v>
      </c>
      <c r="C73">
        <f>150*3</f>
        <v>450</v>
      </c>
      <c r="D73">
        <f>150*2</f>
        <v>300</v>
      </c>
      <c r="E73">
        <v>100</v>
      </c>
      <c r="F73">
        <v>30</v>
      </c>
      <c r="G73">
        <v>15</v>
      </c>
    </row>
    <row r="75" spans="1:8" ht="15.75" x14ac:dyDescent="0.25">
      <c r="A75" s="140" t="s">
        <v>916</v>
      </c>
    </row>
    <row r="76" spans="1:8" x14ac:dyDescent="0.25">
      <c r="A76" t="s">
        <v>915</v>
      </c>
      <c r="B76" t="s">
        <v>911</v>
      </c>
      <c r="C76" t="s">
        <v>912</v>
      </c>
      <c r="D76" t="s">
        <v>913</v>
      </c>
    </row>
    <row r="77" spans="1:8" x14ac:dyDescent="0.25">
      <c r="A77">
        <v>100</v>
      </c>
      <c r="B77">
        <v>60</v>
      </c>
      <c r="C77">
        <v>30</v>
      </c>
      <c r="D77">
        <v>15</v>
      </c>
    </row>
    <row r="79" spans="1:8" ht="15.75" x14ac:dyDescent="0.25">
      <c r="A79" s="140" t="s">
        <v>927</v>
      </c>
      <c r="B79" s="140"/>
      <c r="C79" s="140"/>
      <c r="D79" s="140"/>
      <c r="E79" s="140"/>
      <c r="F79" s="140"/>
      <c r="G79" s="140"/>
    </row>
    <row r="80" spans="1:8" x14ac:dyDescent="0.25">
      <c r="A80" s="170" t="s">
        <v>920</v>
      </c>
      <c r="B80" s="170" t="s">
        <v>919</v>
      </c>
    </row>
    <row r="81" spans="1:10" x14ac:dyDescent="0.25">
      <c r="A81">
        <v>200</v>
      </c>
      <c r="B81">
        <v>100</v>
      </c>
    </row>
    <row r="83" spans="1:10" ht="15.75" x14ac:dyDescent="0.25">
      <c r="A83" s="172" t="s">
        <v>921</v>
      </c>
      <c r="B83" s="172"/>
      <c r="C83" s="172"/>
      <c r="D83" s="171"/>
      <c r="E83" s="171"/>
      <c r="F83" s="171"/>
      <c r="G83" s="171"/>
      <c r="H83" s="171"/>
      <c r="I83" s="171"/>
    </row>
    <row r="84" spans="1:10" ht="15.75" x14ac:dyDescent="0.25">
      <c r="A84" s="173" t="s">
        <v>547</v>
      </c>
      <c r="B84" s="173" t="s">
        <v>548</v>
      </c>
      <c r="C84" s="174" t="s">
        <v>925</v>
      </c>
      <c r="J84" s="171"/>
    </row>
    <row r="85" spans="1:10" x14ac:dyDescent="0.25">
      <c r="A85" s="175">
        <v>200</v>
      </c>
      <c r="B85" s="175">
        <v>100</v>
      </c>
      <c r="C85" s="175">
        <v>100</v>
      </c>
    </row>
    <row r="87" spans="1:10" ht="15.75" x14ac:dyDescent="0.25">
      <c r="A87" s="140" t="s">
        <v>926</v>
      </c>
      <c r="B87" s="140"/>
      <c r="C87" s="140"/>
      <c r="D87" s="140"/>
      <c r="E87" s="140"/>
      <c r="F87" s="140"/>
      <c r="G87" s="140"/>
    </row>
    <row r="88" spans="1:10" x14ac:dyDescent="0.25">
      <c r="A88" t="s">
        <v>713</v>
      </c>
      <c r="B88" t="s">
        <v>714</v>
      </c>
      <c r="C88" t="s">
        <v>715</v>
      </c>
    </row>
    <row r="89" spans="1:10" x14ac:dyDescent="0.25">
      <c r="A89">
        <v>10</v>
      </c>
      <c r="B89">
        <v>8</v>
      </c>
      <c r="C89">
        <v>3</v>
      </c>
    </row>
    <row r="91" spans="1:10" ht="15.75" x14ac:dyDescent="0.25">
      <c r="A91" s="140" t="s">
        <v>933</v>
      </c>
      <c r="B91" s="140" t="s">
        <v>722</v>
      </c>
    </row>
    <row r="92" spans="1:10" x14ac:dyDescent="0.25">
      <c r="B92" t="s">
        <v>934</v>
      </c>
      <c r="C92" t="s">
        <v>935</v>
      </c>
      <c r="D92" t="s">
        <v>936</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938</v>
      </c>
    </row>
    <row r="100" spans="1:8" x14ac:dyDescent="0.25">
      <c r="B100" t="s">
        <v>934</v>
      </c>
      <c r="C100" t="s">
        <v>935</v>
      </c>
      <c r="D100" t="s">
        <v>936</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40" t="s">
        <v>945</v>
      </c>
      <c r="B106" s="140"/>
      <c r="C106" s="140"/>
      <c r="D106" s="140"/>
      <c r="E106" s="140"/>
      <c r="F106" s="140"/>
      <c r="G106" s="140"/>
      <c r="H106" s="140"/>
    </row>
    <row r="107" spans="1:8" x14ac:dyDescent="0.25">
      <c r="A107" t="s">
        <v>947</v>
      </c>
      <c r="B107" t="s">
        <v>948</v>
      </c>
      <c r="C107" t="s">
        <v>946</v>
      </c>
    </row>
    <row r="108" spans="1:8" x14ac:dyDescent="0.25">
      <c r="A108">
        <v>0.75</v>
      </c>
      <c r="B108">
        <v>0.6</v>
      </c>
      <c r="C108">
        <v>0.5</v>
      </c>
    </row>
    <row r="110" spans="1:8" ht="15.75" customHeight="1" x14ac:dyDescent="0.25">
      <c r="A110" s="140" t="s">
        <v>949</v>
      </c>
      <c r="B110" s="140"/>
      <c r="C110" s="140"/>
      <c r="D110" s="140"/>
      <c r="E110" s="140"/>
      <c r="F110" s="140"/>
      <c r="G110" s="140"/>
      <c r="H110" s="140"/>
    </row>
    <row r="111" spans="1:8" x14ac:dyDescent="0.25">
      <c r="A111" t="s">
        <v>950</v>
      </c>
      <c r="B111" t="s">
        <v>951</v>
      </c>
      <c r="C111" t="s">
        <v>952</v>
      </c>
      <c r="D111" t="s">
        <v>953</v>
      </c>
    </row>
    <row r="112" spans="1:8" x14ac:dyDescent="0.25">
      <c r="A112">
        <v>30</v>
      </c>
      <c r="B112">
        <v>15</v>
      </c>
      <c r="C112">
        <v>10</v>
      </c>
      <c r="D112">
        <v>5</v>
      </c>
    </row>
    <row r="114" spans="1:8" ht="15.75" x14ac:dyDescent="0.25">
      <c r="A114" s="140" t="s">
        <v>955</v>
      </c>
      <c r="B114" s="140"/>
      <c r="C114" s="140"/>
      <c r="D114" s="140"/>
      <c r="E114" s="140"/>
      <c r="F114" s="140"/>
      <c r="G114" s="140"/>
      <c r="H114" s="140"/>
    </row>
    <row r="115" spans="1:8" x14ac:dyDescent="0.25">
      <c r="A115" t="s">
        <v>957</v>
      </c>
      <c r="B115" t="s">
        <v>958</v>
      </c>
      <c r="C115" t="s">
        <v>959</v>
      </c>
      <c r="D115" t="s">
        <v>960</v>
      </c>
    </row>
    <row r="116" spans="1:8" x14ac:dyDescent="0.25">
      <c r="A116">
        <v>0.3</v>
      </c>
      <c r="B116">
        <v>0.4</v>
      </c>
      <c r="C116">
        <v>0.4</v>
      </c>
      <c r="D116">
        <v>0.3</v>
      </c>
    </row>
    <row r="118" spans="1:8" ht="15.75" x14ac:dyDescent="0.25">
      <c r="A118" s="140" t="s">
        <v>975</v>
      </c>
      <c r="B118" s="140"/>
      <c r="C118" s="140"/>
      <c r="D118" s="140"/>
      <c r="E118" s="140"/>
      <c r="F118" s="140"/>
    </row>
    <row r="119" spans="1:8" x14ac:dyDescent="0.25">
      <c r="A119" s="143" t="s">
        <v>965</v>
      </c>
      <c r="B119" s="143" t="s">
        <v>966</v>
      </c>
    </row>
    <row r="120" spans="1:8" x14ac:dyDescent="0.25">
      <c r="A120">
        <v>10</v>
      </c>
      <c r="B120">
        <v>8</v>
      </c>
    </row>
    <row r="122" spans="1:8" x14ac:dyDescent="0.25">
      <c r="A122" t="s">
        <v>1038</v>
      </c>
    </row>
    <row r="123" spans="1:8" ht="19.5" x14ac:dyDescent="0.25">
      <c r="A123" s="166" t="s">
        <v>1041</v>
      </c>
      <c r="B123" s="166" t="s">
        <v>1039</v>
      </c>
      <c r="C123" s="166" t="str">
        <f>CONCATENATE("Sub îndrumarea comisiei care include ",functie," ",nume_candidat)</f>
        <v>Sub îndrumarea comisiei care include Conferențiar Vigaru Cosmina Simona</v>
      </c>
    </row>
    <row r="124" spans="1:8" x14ac:dyDescent="0.25">
      <c r="A124">
        <v>50</v>
      </c>
      <c r="B124">
        <v>10</v>
      </c>
      <c r="C124">
        <v>5</v>
      </c>
    </row>
    <row r="126" spans="1:8" ht="15.75" x14ac:dyDescent="0.25">
      <c r="A126" s="140" t="s">
        <v>974</v>
      </c>
      <c r="B126" s="140"/>
      <c r="C126" s="140"/>
      <c r="D126" s="140"/>
      <c r="E126" s="140"/>
    </row>
    <row r="127" spans="1:8" x14ac:dyDescent="0.25">
      <c r="A127" t="s">
        <v>971</v>
      </c>
      <c r="B127" t="s">
        <v>972</v>
      </c>
      <c r="C127" t="s">
        <v>973</v>
      </c>
    </row>
    <row r="128" spans="1:8" x14ac:dyDescent="0.25">
      <c r="A128" s="166">
        <v>20</v>
      </c>
      <c r="B128" s="166">
        <v>5</v>
      </c>
      <c r="C128" s="166">
        <v>2</v>
      </c>
    </row>
    <row r="130" spans="1:12" x14ac:dyDescent="0.25">
      <c r="A130" t="s">
        <v>981</v>
      </c>
    </row>
    <row r="131" spans="1:12" x14ac:dyDescent="0.25">
      <c r="A131" t="s">
        <v>983</v>
      </c>
      <c r="B131" t="s">
        <v>984</v>
      </c>
      <c r="C131" t="s">
        <v>985</v>
      </c>
      <c r="D131" t="s">
        <v>986</v>
      </c>
      <c r="E131" t="s">
        <v>987</v>
      </c>
      <c r="F131" t="s">
        <v>988</v>
      </c>
    </row>
    <row r="132" spans="1:12" x14ac:dyDescent="0.25">
      <c r="A132" s="178">
        <v>50</v>
      </c>
      <c r="B132" s="179">
        <v>25</v>
      </c>
      <c r="C132" s="180">
        <v>10</v>
      </c>
      <c r="D132" s="178">
        <v>20</v>
      </c>
      <c r="E132" s="179">
        <v>10</v>
      </c>
      <c r="F132" s="180">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181" t="s">
        <v>991</v>
      </c>
      <c r="B140" s="182" t="s">
        <v>992</v>
      </c>
      <c r="C140" s="182" t="s">
        <v>993</v>
      </c>
      <c r="D140" s="183" t="s">
        <v>994</v>
      </c>
      <c r="E140" s="181" t="s">
        <v>995</v>
      </c>
      <c r="F140" s="182" t="s">
        <v>996</v>
      </c>
      <c r="G140" s="182" t="s">
        <v>997</v>
      </c>
      <c r="H140" s="183" t="s">
        <v>998</v>
      </c>
      <c r="I140" s="181" t="s">
        <v>999</v>
      </c>
      <c r="K140" s="182" t="s">
        <v>1001</v>
      </c>
      <c r="L140" s="183" t="s">
        <v>1002</v>
      </c>
    </row>
    <row r="141" spans="1:12" ht="255" x14ac:dyDescent="0.25">
      <c r="A141" s="181">
        <v>400</v>
      </c>
      <c r="B141" s="182">
        <v>200</v>
      </c>
      <c r="C141" s="182">
        <v>100</v>
      </c>
      <c r="D141" s="183">
        <v>50</v>
      </c>
      <c r="E141" s="181">
        <v>200</v>
      </c>
      <c r="F141" s="182">
        <v>100</v>
      </c>
      <c r="G141" s="182">
        <v>50</v>
      </c>
      <c r="H141" s="183">
        <v>25</v>
      </c>
      <c r="I141" s="181">
        <v>20</v>
      </c>
      <c r="J141" s="182" t="s">
        <v>1000</v>
      </c>
      <c r="K141" s="182">
        <v>10</v>
      </c>
      <c r="L141" s="183">
        <v>5</v>
      </c>
    </row>
    <row r="142" spans="1:12" x14ac:dyDescent="0.25">
      <c r="J142" s="182">
        <v>10</v>
      </c>
    </row>
    <row r="143" spans="1:12" ht="15.75" x14ac:dyDescent="0.25">
      <c r="A143" s="299" t="s">
        <v>1005</v>
      </c>
      <c r="B143" s="299"/>
      <c r="C143" s="299"/>
      <c r="D143" s="299"/>
      <c r="E143" s="299"/>
    </row>
    <row r="144" spans="1:12" x14ac:dyDescent="0.25">
      <c r="A144" s="179" t="s">
        <v>1006</v>
      </c>
      <c r="B144" s="184" t="s">
        <v>1007</v>
      </c>
    </row>
    <row r="145" spans="1:3" x14ac:dyDescent="0.25">
      <c r="A145" s="179">
        <v>100</v>
      </c>
      <c r="B145" s="180">
        <v>50</v>
      </c>
    </row>
    <row r="147" spans="1:3" ht="30" x14ac:dyDescent="0.25">
      <c r="A147" s="161" t="s">
        <v>1009</v>
      </c>
      <c r="B147" s="162" t="s">
        <v>604</v>
      </c>
      <c r="C147" s="162" t="s">
        <v>604</v>
      </c>
    </row>
    <row r="148" spans="1:3" x14ac:dyDescent="0.25">
      <c r="A148" s="185" t="s">
        <v>1010</v>
      </c>
      <c r="B148" s="185" t="s">
        <v>1011</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31" zoomScale="80" zoomScaleNormal="80" workbookViewId="0">
      <selection activeCell="E46" sqref="E46:E53"/>
    </sheetView>
  </sheetViews>
  <sheetFormatPr defaultColWidth="9.140625" defaultRowHeight="15" x14ac:dyDescent="0.25"/>
  <cols>
    <col min="1" max="1" width="6.85546875" style="251" customWidth="1"/>
    <col min="2" max="2" width="104.42578125" style="199" customWidth="1"/>
    <col min="3" max="3" width="20" style="375" customWidth="1"/>
    <col min="4" max="4" width="15.85546875" style="189" customWidth="1"/>
    <col min="5" max="5" width="93.7109375" style="199" bestFit="1" customWidth="1"/>
    <col min="6" max="16384" width="9.140625" style="199"/>
  </cols>
  <sheetData>
    <row r="1" spans="1:6" s="192" customFormat="1" x14ac:dyDescent="0.25">
      <c r="A1" s="189" t="s">
        <v>482</v>
      </c>
      <c r="B1" s="190"/>
      <c r="C1" s="361"/>
      <c r="D1" s="387"/>
      <c r="E1" s="191"/>
      <c r="F1" s="191"/>
    </row>
    <row r="2" spans="1:6" s="192" customFormat="1" x14ac:dyDescent="0.25">
      <c r="A2" s="33" t="str">
        <f>IF(ISBLANK(facultate), IF(ISBLANK(departament),"","Departament " &amp; departament), "Facultatea " &amp; facultate)</f>
        <v>Facultatea Mecanică</v>
      </c>
      <c r="B2" s="190"/>
      <c r="C2" s="361"/>
      <c r="D2" s="387"/>
      <c r="E2" s="191"/>
      <c r="F2" s="191"/>
    </row>
    <row r="3" spans="1:6" s="192" customFormat="1" x14ac:dyDescent="0.25">
      <c r="A3" s="33" t="str">
        <f>IF(ISBLANK(departament),"","Departamentul " &amp; departament)</f>
        <v>Departamentul Mecanica și Rezistența Materialelor</v>
      </c>
      <c r="B3" s="190"/>
      <c r="C3" s="361"/>
      <c r="D3" s="387"/>
      <c r="E3" s="191"/>
      <c r="F3" s="191"/>
    </row>
    <row r="4" spans="1:6" s="194" customFormat="1" ht="15.75" x14ac:dyDescent="0.25">
      <c r="A4" s="193"/>
      <c r="B4" s="193"/>
      <c r="C4" s="252" t="str">
        <f>CONCATENATE(functie," ",nume_candidat)</f>
        <v>Conferențiar Vigaru Cosmina Simona</v>
      </c>
      <c r="D4" s="388"/>
    </row>
    <row r="5" spans="1:6" ht="15.75" x14ac:dyDescent="0.25">
      <c r="A5" s="195" t="s">
        <v>604</v>
      </c>
      <c r="B5" s="196" t="s">
        <v>680</v>
      </c>
      <c r="C5" s="362"/>
      <c r="D5" s="389" t="s">
        <v>604</v>
      </c>
      <c r="E5" s="198"/>
    </row>
    <row r="6" spans="1:6" ht="30" customHeight="1" x14ac:dyDescent="0.25">
      <c r="A6" s="200">
        <v>1</v>
      </c>
      <c r="B6" s="201" t="s">
        <v>681</v>
      </c>
      <c r="C6" s="363">
        <f>I.1!L9</f>
        <v>0</v>
      </c>
      <c r="D6" s="390">
        <v>100</v>
      </c>
      <c r="E6" s="202" t="s">
        <v>682</v>
      </c>
    </row>
    <row r="7" spans="1:6" ht="30" customHeight="1" x14ac:dyDescent="0.25">
      <c r="A7" s="203">
        <v>2</v>
      </c>
      <c r="B7" s="204" t="s">
        <v>1086</v>
      </c>
      <c r="C7" s="364">
        <f>SUM(C8,C14,C20,C23)</f>
        <v>0</v>
      </c>
      <c r="D7" s="391" t="s">
        <v>604</v>
      </c>
      <c r="E7" s="205"/>
    </row>
    <row r="8" spans="1:6" ht="30" customHeight="1" x14ac:dyDescent="0.25">
      <c r="A8" s="200">
        <v>2.1</v>
      </c>
      <c r="B8" s="201" t="s">
        <v>786</v>
      </c>
      <c r="C8" s="365">
        <f>SUM(C9:C13)</f>
        <v>0</v>
      </c>
      <c r="D8" s="392" t="s">
        <v>604</v>
      </c>
      <c r="E8" s="202" t="s">
        <v>604</v>
      </c>
    </row>
    <row r="9" spans="1:6" ht="30" customHeight="1" x14ac:dyDescent="0.25">
      <c r="A9" s="206" t="s">
        <v>325</v>
      </c>
      <c r="B9" s="207" t="s">
        <v>787</v>
      </c>
      <c r="C9" s="366">
        <f>'I.2.1a'!$I$9</f>
        <v>0</v>
      </c>
      <c r="D9" s="354" t="s">
        <v>683</v>
      </c>
      <c r="E9" s="435" t="s">
        <v>1085</v>
      </c>
    </row>
    <row r="10" spans="1:6" ht="30" customHeight="1" x14ac:dyDescent="0.25">
      <c r="A10" s="208" t="s">
        <v>326</v>
      </c>
      <c r="B10" s="202" t="s">
        <v>788</v>
      </c>
      <c r="C10" s="366">
        <f>'I.2.1b'!$I$9</f>
        <v>0</v>
      </c>
      <c r="D10" s="392" t="s">
        <v>684</v>
      </c>
      <c r="E10" s="436"/>
    </row>
    <row r="11" spans="1:6" ht="30" customHeight="1" x14ac:dyDescent="0.25">
      <c r="A11" s="208" t="s">
        <v>650</v>
      </c>
      <c r="B11" s="202" t="s">
        <v>789</v>
      </c>
      <c r="C11" s="366">
        <f>'I.2.1c'!$I$9</f>
        <v>0</v>
      </c>
      <c r="D11" s="392" t="s">
        <v>685</v>
      </c>
      <c r="E11" s="436"/>
    </row>
    <row r="12" spans="1:6" ht="45" x14ac:dyDescent="0.25">
      <c r="A12" s="208" t="s">
        <v>661</v>
      </c>
      <c r="B12" s="202" t="s">
        <v>790</v>
      </c>
      <c r="C12" s="366">
        <f>'I.2.1d'!$I$9</f>
        <v>0</v>
      </c>
      <c r="D12" s="392" t="s">
        <v>686</v>
      </c>
      <c r="E12" s="436"/>
    </row>
    <row r="13" spans="1:6" ht="30" customHeight="1" x14ac:dyDescent="0.25">
      <c r="A13" s="208" t="s">
        <v>662</v>
      </c>
      <c r="B13" s="202" t="s">
        <v>802</v>
      </c>
      <c r="C13" s="366">
        <f>'I.2.1e'!$I$9</f>
        <v>0</v>
      </c>
      <c r="D13" s="392" t="s">
        <v>687</v>
      </c>
      <c r="E13" s="436"/>
    </row>
    <row r="14" spans="1:6" ht="30" customHeight="1" x14ac:dyDescent="0.25">
      <c r="A14" s="200">
        <v>2.2000000000000002</v>
      </c>
      <c r="B14" s="209" t="s">
        <v>674</v>
      </c>
      <c r="C14" s="367">
        <f>SUM(C15:C19)</f>
        <v>0</v>
      </c>
      <c r="D14" s="392" t="s">
        <v>604</v>
      </c>
      <c r="E14" s="436"/>
    </row>
    <row r="15" spans="1:6" ht="30" customHeight="1" x14ac:dyDescent="0.25">
      <c r="A15" s="208" t="s">
        <v>669</v>
      </c>
      <c r="B15" s="202" t="s">
        <v>675</v>
      </c>
      <c r="C15" s="366">
        <f>'I.2.2a'!$I$9</f>
        <v>0</v>
      </c>
      <c r="D15" s="392" t="s">
        <v>688</v>
      </c>
      <c r="E15" s="436"/>
    </row>
    <row r="16" spans="1:6" ht="30" customHeight="1" x14ac:dyDescent="0.25">
      <c r="A16" s="208" t="s">
        <v>670</v>
      </c>
      <c r="B16" s="210" t="s">
        <v>676</v>
      </c>
      <c r="C16" s="366">
        <f>'I.2.2b'!$I$9</f>
        <v>0</v>
      </c>
      <c r="D16" s="392" t="s">
        <v>689</v>
      </c>
      <c r="E16" s="436"/>
    </row>
    <row r="17" spans="1:5" ht="30" customHeight="1" x14ac:dyDescent="0.25">
      <c r="A17" s="208" t="s">
        <v>671</v>
      </c>
      <c r="B17" s="210" t="s">
        <v>677</v>
      </c>
      <c r="C17" s="366">
        <f>'I.2.2c'!$I$9</f>
        <v>0</v>
      </c>
      <c r="D17" s="392" t="s">
        <v>690</v>
      </c>
      <c r="E17" s="436"/>
    </row>
    <row r="18" spans="1:5" ht="30" customHeight="1" x14ac:dyDescent="0.25">
      <c r="A18" s="208" t="s">
        <v>672</v>
      </c>
      <c r="B18" s="202" t="s">
        <v>678</v>
      </c>
      <c r="C18" s="366">
        <f>'I.2.2d'!$I$9</f>
        <v>0</v>
      </c>
      <c r="D18" s="392" t="s">
        <v>691</v>
      </c>
      <c r="E18" s="436"/>
    </row>
    <row r="19" spans="1:5" ht="30" customHeight="1" x14ac:dyDescent="0.25">
      <c r="A19" s="208" t="s">
        <v>673</v>
      </c>
      <c r="B19" s="202" t="s">
        <v>679</v>
      </c>
      <c r="C19" s="366">
        <f>'I.2.2e'!$I$9</f>
        <v>0</v>
      </c>
      <c r="D19" s="392" t="s">
        <v>692</v>
      </c>
      <c r="E19" s="436"/>
    </row>
    <row r="20" spans="1:5" ht="30" customHeight="1" x14ac:dyDescent="0.25">
      <c r="A20" s="200">
        <v>2.2999999999999998</v>
      </c>
      <c r="B20" s="201" t="s">
        <v>803</v>
      </c>
      <c r="C20" s="365">
        <f>SUM(C21:C22)</f>
        <v>0</v>
      </c>
      <c r="D20" s="392" t="s">
        <v>604</v>
      </c>
      <c r="E20" s="436"/>
    </row>
    <row r="21" spans="1:5" ht="30" customHeight="1" x14ac:dyDescent="0.25">
      <c r="A21" s="208" t="s">
        <v>693</v>
      </c>
      <c r="B21" s="202" t="s">
        <v>804</v>
      </c>
      <c r="C21" s="365">
        <f>'I.2.3a'!I9</f>
        <v>0</v>
      </c>
      <c r="D21" s="392" t="s">
        <v>694</v>
      </c>
      <c r="E21" s="436"/>
    </row>
    <row r="22" spans="1:5" ht="30" customHeight="1" x14ac:dyDescent="0.25">
      <c r="A22" s="208" t="s">
        <v>695</v>
      </c>
      <c r="B22" s="202" t="s">
        <v>805</v>
      </c>
      <c r="C22" s="365">
        <f>'I.2.3b'!I9</f>
        <v>0</v>
      </c>
      <c r="D22" s="392" t="s">
        <v>687</v>
      </c>
      <c r="E22" s="437"/>
    </row>
    <row r="23" spans="1:5" ht="30" customHeight="1" x14ac:dyDescent="0.25">
      <c r="A23" s="200">
        <v>2.4</v>
      </c>
      <c r="B23" s="201" t="s">
        <v>696</v>
      </c>
      <c r="C23" s="363">
        <f>'I.2.4'!I9</f>
        <v>0</v>
      </c>
      <c r="D23" s="392" t="s">
        <v>697</v>
      </c>
      <c r="E23" s="201" t="s">
        <v>604</v>
      </c>
    </row>
    <row r="24" spans="1:5" ht="105" x14ac:dyDescent="0.25">
      <c r="A24" s="203">
        <v>3</v>
      </c>
      <c r="B24" s="204" t="s">
        <v>1207</v>
      </c>
      <c r="C24" s="368">
        <f>I.3!I11</f>
        <v>550</v>
      </c>
      <c r="D24" s="354" t="s">
        <v>1088</v>
      </c>
      <c r="E24" s="207" t="s">
        <v>1087</v>
      </c>
    </row>
    <row r="25" spans="1:5" ht="30" customHeight="1" x14ac:dyDescent="0.25">
      <c r="A25" s="200">
        <v>4</v>
      </c>
      <c r="B25" s="201" t="s">
        <v>698</v>
      </c>
      <c r="C25" s="365">
        <f>I.4!E11</f>
        <v>390</v>
      </c>
      <c r="D25" s="392">
        <v>10</v>
      </c>
      <c r="E25" s="202" t="s">
        <v>699</v>
      </c>
    </row>
    <row r="26" spans="1:5" ht="60" x14ac:dyDescent="0.25">
      <c r="A26" s="200">
        <v>5</v>
      </c>
      <c r="B26" s="201" t="s">
        <v>1084</v>
      </c>
      <c r="C26" s="432">
        <f>I.5!D11</f>
        <v>180</v>
      </c>
      <c r="D26" s="392" t="s">
        <v>1203</v>
      </c>
      <c r="E26" s="202" t="s">
        <v>604</v>
      </c>
    </row>
    <row r="27" spans="1:5" ht="60" x14ac:dyDescent="0.25">
      <c r="A27" s="203">
        <v>6</v>
      </c>
      <c r="B27" s="204" t="s">
        <v>1204</v>
      </c>
      <c r="C27" s="368">
        <f>I.6!F11</f>
        <v>0</v>
      </c>
      <c r="D27" s="355" t="s">
        <v>1090</v>
      </c>
      <c r="E27" s="207" t="s">
        <v>1089</v>
      </c>
    </row>
    <row r="28" spans="1:5" ht="45" x14ac:dyDescent="0.25">
      <c r="A28" s="203">
        <v>7</v>
      </c>
      <c r="B28" s="204" t="s">
        <v>1206</v>
      </c>
      <c r="C28" s="368">
        <f>I.7!F11</f>
        <v>0</v>
      </c>
      <c r="D28" s="393" t="s">
        <v>1092</v>
      </c>
      <c r="E28" s="207" t="s">
        <v>1091</v>
      </c>
    </row>
    <row r="29" spans="1:5" ht="60" x14ac:dyDescent="0.25">
      <c r="A29" s="200">
        <v>8</v>
      </c>
      <c r="B29" s="201" t="s">
        <v>1205</v>
      </c>
      <c r="C29" s="365">
        <f>I.8!E11</f>
        <v>0</v>
      </c>
      <c r="D29" s="354" t="s">
        <v>1093</v>
      </c>
      <c r="E29" s="207" t="s">
        <v>700</v>
      </c>
    </row>
    <row r="30" spans="1:5" ht="30" customHeight="1" x14ac:dyDescent="0.25">
      <c r="A30" s="203">
        <v>9</v>
      </c>
      <c r="B30" s="204" t="s">
        <v>701</v>
      </c>
      <c r="C30" s="368">
        <f>I.9!D11</f>
        <v>0</v>
      </c>
      <c r="D30" s="354" t="s">
        <v>702</v>
      </c>
      <c r="E30" s="207" t="s">
        <v>830</v>
      </c>
    </row>
    <row r="31" spans="1:5" x14ac:dyDescent="0.25">
      <c r="A31" s="211" t="s">
        <v>604</v>
      </c>
      <c r="B31" s="212" t="s">
        <v>703</v>
      </c>
      <c r="C31" s="376" t="s">
        <v>704</v>
      </c>
      <c r="D31" s="394" t="s">
        <v>604</v>
      </c>
      <c r="E31" s="213" t="s">
        <v>604</v>
      </c>
    </row>
    <row r="32" spans="1:5" x14ac:dyDescent="0.25">
      <c r="A32" s="214"/>
      <c r="B32" s="215" t="s">
        <v>604</v>
      </c>
      <c r="C32" s="377" t="s">
        <v>705</v>
      </c>
      <c r="D32" s="395"/>
      <c r="E32" s="216"/>
    </row>
    <row r="33" spans="1:5" x14ac:dyDescent="0.25">
      <c r="A33" s="214"/>
      <c r="B33" s="215" t="s">
        <v>706</v>
      </c>
      <c r="C33" s="377" t="s">
        <v>707</v>
      </c>
      <c r="D33" s="395"/>
      <c r="E33" s="216"/>
    </row>
    <row r="34" spans="1:5" x14ac:dyDescent="0.25">
      <c r="A34" s="217"/>
      <c r="B34" s="218"/>
      <c r="C34" s="378" t="s">
        <v>708</v>
      </c>
      <c r="D34" s="396"/>
      <c r="E34" s="218"/>
    </row>
    <row r="35" spans="1:5" ht="15.75" x14ac:dyDescent="0.25">
      <c r="A35" s="195" t="s">
        <v>604</v>
      </c>
      <c r="B35" s="196" t="s">
        <v>680</v>
      </c>
      <c r="C35" s="369">
        <f>SUM(C6,C7,C24,C25,C27,C26,C28,C29,C30)</f>
        <v>1120</v>
      </c>
      <c r="D35" s="389" t="s">
        <v>604</v>
      </c>
      <c r="E35" s="197" t="s">
        <v>604</v>
      </c>
    </row>
    <row r="37" spans="1:5" ht="15.75" x14ac:dyDescent="0.25">
      <c r="A37" s="195" t="s">
        <v>604</v>
      </c>
      <c r="B37" s="196" t="s">
        <v>709</v>
      </c>
      <c r="C37" s="362"/>
      <c r="D37" s="397" t="s">
        <v>604</v>
      </c>
      <c r="E37" s="219"/>
    </row>
    <row r="38" spans="1:5" ht="15.75" x14ac:dyDescent="0.25">
      <c r="A38" s="220">
        <v>1</v>
      </c>
      <c r="B38" s="221" t="s">
        <v>791</v>
      </c>
      <c r="C38" s="368">
        <f>SUM(C39:C42)</f>
        <v>1086</v>
      </c>
      <c r="D38" s="240" t="s">
        <v>604</v>
      </c>
      <c r="E38" s="222" t="s">
        <v>710</v>
      </c>
    </row>
    <row r="39" spans="1:5" ht="105" x14ac:dyDescent="0.25">
      <c r="A39" s="223">
        <v>1.1000000000000001</v>
      </c>
      <c r="B39" s="356" t="s">
        <v>1094</v>
      </c>
      <c r="C39" s="368">
        <f>'II1.1BDI'!G9+'II1.1'!G9</f>
        <v>1050</v>
      </c>
      <c r="D39" s="398" t="s">
        <v>1095</v>
      </c>
      <c r="E39" s="438" t="s">
        <v>1098</v>
      </c>
    </row>
    <row r="40" spans="1:5" ht="75" x14ac:dyDescent="0.25">
      <c r="A40" s="223">
        <v>1.2</v>
      </c>
      <c r="B40" s="356" t="s">
        <v>1096</v>
      </c>
      <c r="C40" s="368">
        <f>'II1.2'!G9</f>
        <v>36</v>
      </c>
      <c r="D40" s="399" t="s">
        <v>1097</v>
      </c>
      <c r="E40" s="439"/>
    </row>
    <row r="41" spans="1:5" ht="45" x14ac:dyDescent="0.25">
      <c r="A41" s="223">
        <v>1.3</v>
      </c>
      <c r="B41" s="385" t="s">
        <v>1099</v>
      </c>
      <c r="C41" s="368">
        <f>'II1.3'!G9</f>
        <v>0</v>
      </c>
      <c r="D41" s="399" t="s">
        <v>1100</v>
      </c>
      <c r="E41" s="224" t="s">
        <v>711</v>
      </c>
    </row>
    <row r="42" spans="1:5" ht="15.75" x14ac:dyDescent="0.25">
      <c r="A42" s="225">
        <v>1.4</v>
      </c>
      <c r="B42" s="359" t="s">
        <v>1103</v>
      </c>
      <c r="C42" s="368">
        <f>'II1.4'!I9</f>
        <v>0</v>
      </c>
      <c r="D42" s="400"/>
      <c r="E42" s="357"/>
    </row>
    <row r="43" spans="1:5" ht="15.75" x14ac:dyDescent="0.25">
      <c r="A43" s="360" t="s">
        <v>1108</v>
      </c>
      <c r="B43" s="359" t="s">
        <v>1104</v>
      </c>
      <c r="C43" s="368">
        <f>'II1.4'!S9</f>
        <v>0</v>
      </c>
      <c r="D43" s="401" t="s">
        <v>1105</v>
      </c>
      <c r="E43" s="357" t="s">
        <v>1101</v>
      </c>
    </row>
    <row r="44" spans="1:5" ht="15.75" x14ac:dyDescent="0.25">
      <c r="A44" s="360" t="s">
        <v>1109</v>
      </c>
      <c r="B44" s="359" t="s">
        <v>1106</v>
      </c>
      <c r="C44" s="368">
        <f>C42-C43</f>
        <v>0</v>
      </c>
      <c r="D44" s="401" t="s">
        <v>1107</v>
      </c>
      <c r="E44" s="357" t="s">
        <v>1101</v>
      </c>
    </row>
    <row r="45" spans="1:5" ht="45" x14ac:dyDescent="0.25">
      <c r="A45" s="220">
        <v>2</v>
      </c>
      <c r="B45" s="221" t="s">
        <v>712</v>
      </c>
      <c r="C45" s="368">
        <f>C46+C50</f>
        <v>0</v>
      </c>
      <c r="D45" s="240" t="s">
        <v>604</v>
      </c>
      <c r="E45" s="221" t="s">
        <v>604</v>
      </c>
    </row>
    <row r="46" spans="1:5" ht="60" x14ac:dyDescent="0.25">
      <c r="A46" s="223" t="s">
        <v>325</v>
      </c>
      <c r="B46" s="224" t="s">
        <v>792</v>
      </c>
      <c r="C46" s="368">
        <f>'II2.1a'!M9</f>
        <v>0</v>
      </c>
      <c r="D46" s="401"/>
      <c r="E46" s="440" t="s">
        <v>1122</v>
      </c>
    </row>
    <row r="47" spans="1:5" ht="30" x14ac:dyDescent="0.25">
      <c r="A47" s="223"/>
      <c r="B47" s="385" t="s">
        <v>1111</v>
      </c>
      <c r="C47" s="368">
        <f>'II2.1a'!Q9</f>
        <v>0</v>
      </c>
      <c r="D47" s="402" t="s">
        <v>1114</v>
      </c>
      <c r="E47" s="441"/>
    </row>
    <row r="48" spans="1:5" ht="30" x14ac:dyDescent="0.25">
      <c r="A48" s="223"/>
      <c r="B48" s="385" t="s">
        <v>1112</v>
      </c>
      <c r="C48" s="368">
        <f>'II2.1a'!R9</f>
        <v>0</v>
      </c>
      <c r="D48" s="402" t="s">
        <v>1115</v>
      </c>
      <c r="E48" s="441"/>
    </row>
    <row r="49" spans="1:5" ht="45" x14ac:dyDescent="0.25">
      <c r="A49" s="223"/>
      <c r="B49" s="385" t="s">
        <v>1113</v>
      </c>
      <c r="C49" s="368">
        <f>'II2.1a'!S9</f>
        <v>0</v>
      </c>
      <c r="D49" s="401" t="s">
        <v>1116</v>
      </c>
      <c r="E49" s="441"/>
    </row>
    <row r="50" spans="1:5" ht="45" x14ac:dyDescent="0.25">
      <c r="A50" s="223" t="s">
        <v>326</v>
      </c>
      <c r="B50" s="359" t="s">
        <v>793</v>
      </c>
      <c r="C50" s="368">
        <f>'II2.1b'!M9</f>
        <v>0</v>
      </c>
      <c r="D50" s="403"/>
      <c r="E50" s="441"/>
    </row>
    <row r="51" spans="1:5" ht="30" x14ac:dyDescent="0.25">
      <c r="A51" s="223"/>
      <c r="B51" s="359" t="s">
        <v>1117</v>
      </c>
      <c r="C51" s="368">
        <f>'II2.1b'!R9</f>
        <v>0</v>
      </c>
      <c r="D51" s="402" t="s">
        <v>1120</v>
      </c>
      <c r="E51" s="441"/>
    </row>
    <row r="52" spans="1:5" ht="30" x14ac:dyDescent="0.25">
      <c r="A52" s="223"/>
      <c r="B52" s="359" t="s">
        <v>1118</v>
      </c>
      <c r="C52" s="368">
        <f>'II2.1b'!S9</f>
        <v>0</v>
      </c>
      <c r="D52" s="402" t="s">
        <v>1121</v>
      </c>
      <c r="E52" s="441"/>
    </row>
    <row r="53" spans="1:5" ht="45" x14ac:dyDescent="0.25">
      <c r="A53" s="223"/>
      <c r="B53" s="359" t="s">
        <v>1119</v>
      </c>
      <c r="C53" s="368">
        <f>'II2.1b'!T9</f>
        <v>0</v>
      </c>
      <c r="D53" s="401" t="s">
        <v>1116</v>
      </c>
      <c r="E53" s="441"/>
    </row>
    <row r="54" spans="1:5" ht="15.75" x14ac:dyDescent="0.25">
      <c r="A54" s="226">
        <v>3</v>
      </c>
      <c r="B54" s="227" t="s">
        <v>1061</v>
      </c>
      <c r="C54" s="368">
        <f>'II3'!D9</f>
        <v>999</v>
      </c>
      <c r="D54" s="404" t="s">
        <v>604</v>
      </c>
      <c r="E54" s="442" t="s">
        <v>1129</v>
      </c>
    </row>
    <row r="55" spans="1:5" ht="15.75" x14ac:dyDescent="0.25">
      <c r="A55" s="386">
        <v>3.1</v>
      </c>
      <c r="B55" s="385" t="s">
        <v>713</v>
      </c>
      <c r="C55" s="368">
        <f>'II3'!D10</f>
        <v>330</v>
      </c>
      <c r="D55" s="404" t="s">
        <v>1123</v>
      </c>
      <c r="E55" s="443"/>
    </row>
    <row r="56" spans="1:5" ht="15.75" x14ac:dyDescent="0.25">
      <c r="A56" s="386">
        <v>3.2</v>
      </c>
      <c r="B56" s="385" t="s">
        <v>714</v>
      </c>
      <c r="C56" s="368">
        <f>'II3'!D11</f>
        <v>432</v>
      </c>
      <c r="D56" s="404" t="s">
        <v>1124</v>
      </c>
      <c r="E56" s="443"/>
    </row>
    <row r="57" spans="1:5" ht="15.75" x14ac:dyDescent="0.25">
      <c r="A57" s="386">
        <v>3.3</v>
      </c>
      <c r="B57" s="385" t="s">
        <v>715</v>
      </c>
      <c r="C57" s="368">
        <f>'II3'!D12</f>
        <v>237</v>
      </c>
      <c r="D57" s="404" t="s">
        <v>1125</v>
      </c>
      <c r="E57" s="443"/>
    </row>
    <row r="58" spans="1:5" ht="15.75" x14ac:dyDescent="0.25">
      <c r="A58" s="220">
        <v>4</v>
      </c>
      <c r="B58" s="221" t="s">
        <v>716</v>
      </c>
      <c r="C58" s="368">
        <f>'II4'!D14</f>
        <v>860</v>
      </c>
      <c r="D58" s="403" t="s">
        <v>604</v>
      </c>
      <c r="E58" s="443"/>
    </row>
    <row r="59" spans="1:5" ht="18" x14ac:dyDescent="0.25">
      <c r="A59" s="360">
        <v>4.0999999999999996</v>
      </c>
      <c r="B59" s="359" t="s">
        <v>717</v>
      </c>
      <c r="C59" s="368">
        <f>'II4'!D11</f>
        <v>200</v>
      </c>
      <c r="D59" s="402" t="s">
        <v>1126</v>
      </c>
      <c r="E59" s="443"/>
    </row>
    <row r="60" spans="1:5" ht="18" x14ac:dyDescent="0.25">
      <c r="A60" s="360">
        <v>4.2</v>
      </c>
      <c r="B60" s="359" t="s">
        <v>718</v>
      </c>
      <c r="C60" s="368">
        <f>'II4'!D12</f>
        <v>480</v>
      </c>
      <c r="D60" s="402" t="s">
        <v>1127</v>
      </c>
      <c r="E60" s="443"/>
    </row>
    <row r="61" spans="1:5" ht="18" x14ac:dyDescent="0.25">
      <c r="A61" s="360">
        <v>4.3</v>
      </c>
      <c r="B61" s="359" t="s">
        <v>719</v>
      </c>
      <c r="C61" s="368">
        <f>'II4'!D13</f>
        <v>180</v>
      </c>
      <c r="D61" s="402" t="s">
        <v>1128</v>
      </c>
      <c r="E61" s="444"/>
    </row>
    <row r="62" spans="1:5" ht="15.75" x14ac:dyDescent="0.25">
      <c r="A62" s="220">
        <v>5</v>
      </c>
      <c r="B62" s="221" t="s">
        <v>794</v>
      </c>
      <c r="C62" s="368">
        <f>SUM(C63,C71,C76,C79)</f>
        <v>0</v>
      </c>
      <c r="D62" s="403" t="s">
        <v>604</v>
      </c>
      <c r="E62" s="222" t="s">
        <v>604</v>
      </c>
    </row>
    <row r="63" spans="1:5" ht="15.75" x14ac:dyDescent="0.25">
      <c r="A63" s="220" t="s">
        <v>720</v>
      </c>
      <c r="B63" s="221" t="s">
        <v>1050</v>
      </c>
      <c r="C63" s="368">
        <f>SUM(C64:C70)</f>
        <v>0</v>
      </c>
      <c r="D63" s="403" t="s">
        <v>604</v>
      </c>
      <c r="E63" s="222" t="s">
        <v>604</v>
      </c>
    </row>
    <row r="64" spans="1:5" ht="95.25" customHeight="1" x14ac:dyDescent="0.25">
      <c r="A64" s="223" t="s">
        <v>721</v>
      </c>
      <c r="B64" s="385" t="s">
        <v>1130</v>
      </c>
      <c r="C64" s="368">
        <f>total_arh1a_5</f>
        <v>0</v>
      </c>
      <c r="D64" s="405" t="s">
        <v>1131</v>
      </c>
      <c r="E64" s="224" t="s">
        <v>723</v>
      </c>
    </row>
    <row r="65" spans="1:5" ht="180" x14ac:dyDescent="0.25">
      <c r="A65" s="223" t="s">
        <v>724</v>
      </c>
      <c r="B65" s="385" t="s">
        <v>1132</v>
      </c>
      <c r="C65" s="368">
        <f>II5.1.2!total_arh1a_5</f>
        <v>0</v>
      </c>
      <c r="D65" s="406" t="s">
        <v>1133</v>
      </c>
      <c r="E65" s="224" t="s">
        <v>723</v>
      </c>
    </row>
    <row r="66" spans="1:5" ht="60" x14ac:dyDescent="0.25">
      <c r="A66" s="223" t="s">
        <v>725</v>
      </c>
      <c r="B66" s="385" t="s">
        <v>1134</v>
      </c>
      <c r="C66" s="368">
        <f>total_arh2a_5</f>
        <v>0</v>
      </c>
      <c r="D66" s="405" t="s">
        <v>1135</v>
      </c>
      <c r="E66" s="224" t="s">
        <v>723</v>
      </c>
    </row>
    <row r="67" spans="1:5" ht="45" x14ac:dyDescent="0.25">
      <c r="A67" s="223" t="s">
        <v>726</v>
      </c>
      <c r="B67" s="385" t="s">
        <v>1136</v>
      </c>
      <c r="C67" s="368">
        <f>total_arh2b_5</f>
        <v>0</v>
      </c>
      <c r="D67" s="405" t="s">
        <v>1137</v>
      </c>
      <c r="E67" s="224" t="s">
        <v>723</v>
      </c>
    </row>
    <row r="68" spans="1:5" ht="105" x14ac:dyDescent="0.25">
      <c r="A68" s="223" t="s">
        <v>727</v>
      </c>
      <c r="B68" s="385" t="s">
        <v>1138</v>
      </c>
      <c r="C68" s="368">
        <f>total_arh3a_5</f>
        <v>0</v>
      </c>
      <c r="D68" s="405" t="s">
        <v>1139</v>
      </c>
      <c r="E68" s="224" t="s">
        <v>723</v>
      </c>
    </row>
    <row r="69" spans="1:5" ht="75" x14ac:dyDescent="0.25">
      <c r="A69" s="223" t="s">
        <v>728</v>
      </c>
      <c r="B69" s="385" t="s">
        <v>1140</v>
      </c>
      <c r="C69" s="368">
        <f>total_arh3b_5</f>
        <v>0</v>
      </c>
      <c r="D69" s="405" t="s">
        <v>1141</v>
      </c>
      <c r="E69" s="224" t="s">
        <v>723</v>
      </c>
    </row>
    <row r="70" spans="1:5" ht="60" x14ac:dyDescent="0.25">
      <c r="A70" s="223" t="s">
        <v>729</v>
      </c>
      <c r="B70" s="385" t="s">
        <v>1161</v>
      </c>
      <c r="C70" s="368">
        <f>total_arh3c_5</f>
        <v>0</v>
      </c>
      <c r="D70" s="405" t="s">
        <v>1142</v>
      </c>
      <c r="E70" s="224" t="s">
        <v>723</v>
      </c>
    </row>
    <row r="71" spans="1:5" ht="15.75" x14ac:dyDescent="0.25">
      <c r="A71" s="220" t="s">
        <v>730</v>
      </c>
      <c r="B71" s="221" t="s">
        <v>1053</v>
      </c>
      <c r="C71" s="368">
        <f>SUM(C72:C75)</f>
        <v>0</v>
      </c>
      <c r="D71" s="403" t="s">
        <v>604</v>
      </c>
      <c r="E71" s="222" t="s">
        <v>604</v>
      </c>
    </row>
    <row r="72" spans="1:5" ht="105" x14ac:dyDescent="0.25">
      <c r="A72" s="223" t="s">
        <v>731</v>
      </c>
      <c r="B72" s="385" t="s">
        <v>1162</v>
      </c>
      <c r="C72" s="368">
        <f>'II5.2.1'!I9</f>
        <v>0</v>
      </c>
      <c r="D72" s="406" t="s">
        <v>1189</v>
      </c>
      <c r="E72" s="385" t="s">
        <v>1143</v>
      </c>
    </row>
    <row r="73" spans="1:5" ht="75" x14ac:dyDescent="0.25">
      <c r="A73" s="223" t="s">
        <v>732</v>
      </c>
      <c r="B73" s="385" t="s">
        <v>1163</v>
      </c>
      <c r="C73" s="368">
        <f>'II5.2.2'!G9</f>
        <v>0</v>
      </c>
      <c r="D73" s="406" t="s">
        <v>1190</v>
      </c>
      <c r="E73" s="385" t="s">
        <v>1144</v>
      </c>
    </row>
    <row r="74" spans="1:5" ht="30" x14ac:dyDescent="0.25">
      <c r="A74" s="225" t="s">
        <v>734</v>
      </c>
      <c r="B74" s="222" t="s">
        <v>767</v>
      </c>
      <c r="C74" s="368">
        <f>'II5.2.3'!D9</f>
        <v>0</v>
      </c>
      <c r="D74" s="403">
        <v>20</v>
      </c>
      <c r="E74" s="222" t="s">
        <v>700</v>
      </c>
    </row>
    <row r="75" spans="1:5" ht="75" x14ac:dyDescent="0.25">
      <c r="A75" s="223" t="s">
        <v>735</v>
      </c>
      <c r="B75" s="385" t="s">
        <v>1164</v>
      </c>
      <c r="C75" s="368">
        <f>'II5.2.4'!G9</f>
        <v>0</v>
      </c>
      <c r="D75" s="406" t="s">
        <v>1183</v>
      </c>
      <c r="E75" s="224" t="s">
        <v>736</v>
      </c>
    </row>
    <row r="76" spans="1:5" ht="15.75" x14ac:dyDescent="0.25">
      <c r="A76" s="220" t="s">
        <v>737</v>
      </c>
      <c r="B76" s="221" t="s">
        <v>1051</v>
      </c>
      <c r="C76" s="368">
        <f>'II5.3'!F9</f>
        <v>0</v>
      </c>
      <c r="D76" s="403" t="s">
        <v>604</v>
      </c>
      <c r="E76" s="222" t="s">
        <v>604</v>
      </c>
    </row>
    <row r="77" spans="1:5" ht="30" x14ac:dyDescent="0.25">
      <c r="A77" s="360" t="s">
        <v>1145</v>
      </c>
      <c r="B77" s="359" t="s">
        <v>1146</v>
      </c>
      <c r="C77" s="368">
        <f>'II5.3'!I9</f>
        <v>0</v>
      </c>
      <c r="D77" s="403">
        <v>10</v>
      </c>
      <c r="E77" s="222" t="s">
        <v>733</v>
      </c>
    </row>
    <row r="78" spans="1:5" ht="15.75" x14ac:dyDescent="0.25">
      <c r="A78" s="360" t="s">
        <v>1147</v>
      </c>
      <c r="B78" s="359" t="s">
        <v>1148</v>
      </c>
      <c r="C78" s="368">
        <f>'II5.3'!J9</f>
        <v>0</v>
      </c>
      <c r="D78" s="403">
        <v>8</v>
      </c>
      <c r="E78" s="222" t="s">
        <v>1149</v>
      </c>
    </row>
    <row r="79" spans="1:5" ht="15.75" x14ac:dyDescent="0.25">
      <c r="A79" s="220" t="s">
        <v>739</v>
      </c>
      <c r="B79" s="221" t="s">
        <v>1052</v>
      </c>
      <c r="C79" s="368">
        <f>total_sport</f>
        <v>0</v>
      </c>
      <c r="D79" s="403" t="s">
        <v>604</v>
      </c>
      <c r="E79" s="228" t="s">
        <v>604</v>
      </c>
    </row>
    <row r="80" spans="1:5" ht="105" x14ac:dyDescent="0.25">
      <c r="A80" s="360" t="s">
        <v>1150</v>
      </c>
      <c r="B80" s="359" t="s">
        <v>1165</v>
      </c>
      <c r="C80" s="368">
        <f>total_sport</f>
        <v>0</v>
      </c>
      <c r="D80" s="402" t="s">
        <v>1188</v>
      </c>
      <c r="E80" s="228"/>
    </row>
    <row r="81" spans="1:5" ht="15.75" x14ac:dyDescent="0.25">
      <c r="A81" s="220">
        <v>6</v>
      </c>
      <c r="B81" s="221" t="s">
        <v>970</v>
      </c>
      <c r="C81" s="368">
        <f>'II6'!E15</f>
        <v>15</v>
      </c>
      <c r="E81" s="222" t="s">
        <v>604</v>
      </c>
    </row>
    <row r="82" spans="1:5" ht="15.75" x14ac:dyDescent="0.25">
      <c r="A82" s="416" t="s">
        <v>1227</v>
      </c>
      <c r="B82" s="385" t="s">
        <v>740</v>
      </c>
      <c r="C82" s="368">
        <f>'II6'!E11</f>
        <v>0</v>
      </c>
      <c r="D82" s="403">
        <v>200</v>
      </c>
      <c r="E82" s="359"/>
    </row>
    <row r="83" spans="1:5" ht="15.75" x14ac:dyDescent="0.25">
      <c r="A83" s="386">
        <v>6.1</v>
      </c>
      <c r="B83" s="385" t="s">
        <v>1151</v>
      </c>
      <c r="C83" s="368">
        <f>'II6'!E12</f>
        <v>0</v>
      </c>
      <c r="D83" s="406" t="s">
        <v>1152</v>
      </c>
      <c r="E83" s="359"/>
    </row>
    <row r="84" spans="1:5" ht="15.75" x14ac:dyDescent="0.25">
      <c r="A84" s="386">
        <v>6.2</v>
      </c>
      <c r="B84" s="385" t="s">
        <v>1153</v>
      </c>
      <c r="C84" s="368">
        <f>'II6'!E13</f>
        <v>0</v>
      </c>
      <c r="D84" s="406" t="s">
        <v>1154</v>
      </c>
      <c r="E84" s="359"/>
    </row>
    <row r="85" spans="1:5" ht="15.75" x14ac:dyDescent="0.25">
      <c r="A85" s="386">
        <v>6.3</v>
      </c>
      <c r="B85" s="385" t="s">
        <v>741</v>
      </c>
      <c r="C85" s="368">
        <f>'II6'!E14</f>
        <v>15</v>
      </c>
      <c r="D85" s="406">
        <v>5</v>
      </c>
      <c r="E85" s="359" t="s">
        <v>742</v>
      </c>
    </row>
    <row r="86" spans="1:5" ht="15.75" x14ac:dyDescent="0.25">
      <c r="A86" s="226">
        <v>7</v>
      </c>
      <c r="B86" s="227" t="s">
        <v>806</v>
      </c>
      <c r="C86" s="368">
        <f>'II7'!F11</f>
        <v>0</v>
      </c>
      <c r="D86" s="404" t="s">
        <v>604</v>
      </c>
      <c r="E86" s="222" t="s">
        <v>743</v>
      </c>
    </row>
    <row r="87" spans="1:5" ht="15.75" x14ac:dyDescent="0.25">
      <c r="A87" s="386"/>
      <c r="B87" s="385" t="s">
        <v>1180</v>
      </c>
      <c r="C87" s="368">
        <f>'II7'!H11</f>
        <v>0</v>
      </c>
      <c r="D87" s="406">
        <v>20</v>
      </c>
      <c r="E87" s="445" t="s">
        <v>1155</v>
      </c>
    </row>
    <row r="88" spans="1:5" ht="15.75" x14ac:dyDescent="0.25">
      <c r="A88" s="386"/>
      <c r="B88" s="385" t="s">
        <v>1181</v>
      </c>
      <c r="C88" s="368">
        <f>'II7'!I11</f>
        <v>0</v>
      </c>
      <c r="D88" s="406">
        <v>5</v>
      </c>
      <c r="E88" s="445"/>
    </row>
    <row r="89" spans="1:5" ht="15.75" x14ac:dyDescent="0.25">
      <c r="A89" s="386"/>
      <c r="B89" s="385" t="s">
        <v>1182</v>
      </c>
      <c r="C89" s="368">
        <f>'II7'!J11</f>
        <v>0</v>
      </c>
      <c r="D89" s="406">
        <v>2</v>
      </c>
      <c r="E89" s="446"/>
    </row>
    <row r="90" spans="1:5" ht="15.75" x14ac:dyDescent="0.25">
      <c r="A90" s="226">
        <v>8</v>
      </c>
      <c r="B90" s="221" t="s">
        <v>744</v>
      </c>
      <c r="C90" s="368">
        <f>'II8'!E9</f>
        <v>0</v>
      </c>
      <c r="D90" s="403" t="s">
        <v>604</v>
      </c>
      <c r="E90" s="222" t="s">
        <v>604</v>
      </c>
    </row>
    <row r="91" spans="1:5" ht="45" x14ac:dyDescent="0.25">
      <c r="A91" s="386"/>
      <c r="B91" s="359" t="s">
        <v>1166</v>
      </c>
      <c r="C91" s="368">
        <f>'II8'!H9</f>
        <v>0</v>
      </c>
      <c r="D91" s="402" t="s">
        <v>1093</v>
      </c>
      <c r="E91" s="385" t="s">
        <v>1156</v>
      </c>
    </row>
    <row r="92" spans="1:5" ht="45" x14ac:dyDescent="0.25">
      <c r="A92" s="386"/>
      <c r="B92" s="359" t="s">
        <v>1167</v>
      </c>
      <c r="C92" s="368">
        <f>'II8'!I9</f>
        <v>0</v>
      </c>
      <c r="D92" s="402" t="s">
        <v>1184</v>
      </c>
      <c r="E92" s="385" t="s">
        <v>1157</v>
      </c>
    </row>
    <row r="93" spans="1:5" ht="15.75" x14ac:dyDescent="0.25">
      <c r="A93" s="226">
        <v>9</v>
      </c>
      <c r="B93" s="221" t="s">
        <v>989</v>
      </c>
      <c r="C93" s="368">
        <f>'II9'!F9</f>
        <v>0</v>
      </c>
      <c r="D93" s="403" t="s">
        <v>604</v>
      </c>
      <c r="E93" s="224" t="s">
        <v>733</v>
      </c>
    </row>
    <row r="94" spans="1:5" ht="15.75" x14ac:dyDescent="0.25">
      <c r="A94" s="386"/>
      <c r="B94" s="359" t="s">
        <v>1158</v>
      </c>
      <c r="C94" s="368"/>
      <c r="D94" s="402"/>
      <c r="E94" s="385"/>
    </row>
    <row r="95" spans="1:5" ht="15.75" x14ac:dyDescent="0.25">
      <c r="A95" s="386"/>
      <c r="B95" s="359" t="s">
        <v>1174</v>
      </c>
      <c r="C95" s="368">
        <f>'II9'!I9</f>
        <v>0</v>
      </c>
      <c r="D95" s="402">
        <v>10</v>
      </c>
      <c r="E95" s="447" t="s">
        <v>733</v>
      </c>
    </row>
    <row r="96" spans="1:5" ht="15.75" x14ac:dyDescent="0.25">
      <c r="A96" s="386"/>
      <c r="B96" s="359" t="s">
        <v>1175</v>
      </c>
      <c r="C96" s="368">
        <f>'II9'!J9</f>
        <v>0</v>
      </c>
      <c r="D96" s="402">
        <v>6</v>
      </c>
      <c r="E96" s="445"/>
    </row>
    <row r="97" spans="1:5" ht="15.75" x14ac:dyDescent="0.25">
      <c r="A97" s="386"/>
      <c r="B97" s="359" t="s">
        <v>1176</v>
      </c>
      <c r="C97" s="368">
        <f>'II9'!K9</f>
        <v>0</v>
      </c>
      <c r="D97" s="402">
        <v>4</v>
      </c>
      <c r="E97" s="446"/>
    </row>
    <row r="98" spans="1:5" ht="15.75" x14ac:dyDescent="0.25">
      <c r="A98" s="386"/>
      <c r="B98" s="359" t="s">
        <v>1159</v>
      </c>
      <c r="C98" s="368"/>
      <c r="D98" s="402"/>
      <c r="E98" s="385"/>
    </row>
    <row r="99" spans="1:5" ht="15.75" x14ac:dyDescent="0.25">
      <c r="A99" s="386"/>
      <c r="B99" s="359" t="s">
        <v>1177</v>
      </c>
      <c r="C99" s="368">
        <f>'II9'!L9</f>
        <v>0</v>
      </c>
      <c r="D99" s="402">
        <v>5</v>
      </c>
      <c r="E99" s="447" t="s">
        <v>733</v>
      </c>
    </row>
    <row r="100" spans="1:5" ht="15.75" x14ac:dyDescent="0.25">
      <c r="A100" s="386"/>
      <c r="B100" s="359" t="s">
        <v>1178</v>
      </c>
      <c r="C100" s="368">
        <f>'II9'!M9</f>
        <v>0</v>
      </c>
      <c r="D100" s="402">
        <v>3</v>
      </c>
      <c r="E100" s="445"/>
    </row>
    <row r="101" spans="1:5" ht="15.75" x14ac:dyDescent="0.25">
      <c r="A101" s="386"/>
      <c r="B101" s="359" t="s">
        <v>1179</v>
      </c>
      <c r="C101" s="368">
        <f>'II9'!N9</f>
        <v>0</v>
      </c>
      <c r="D101" s="402">
        <v>2</v>
      </c>
      <c r="E101" s="446"/>
    </row>
    <row r="102" spans="1:5" ht="15.75" x14ac:dyDescent="0.25">
      <c r="A102" s="226">
        <v>10</v>
      </c>
      <c r="B102" s="221" t="s">
        <v>795</v>
      </c>
      <c r="C102" s="368">
        <f>'II10'!E9</f>
        <v>125</v>
      </c>
      <c r="D102" s="403" t="s">
        <v>604</v>
      </c>
      <c r="E102" s="222" t="s">
        <v>604</v>
      </c>
    </row>
    <row r="103" spans="1:5" ht="90" x14ac:dyDescent="0.25">
      <c r="A103" s="386"/>
      <c r="B103" s="385" t="s">
        <v>1168</v>
      </c>
      <c r="C103" s="368">
        <f>'II10'!H9</f>
        <v>0</v>
      </c>
      <c r="D103" s="406" t="s">
        <v>1187</v>
      </c>
      <c r="E103" s="385" t="s">
        <v>1157</v>
      </c>
    </row>
    <row r="104" spans="1:5" ht="120" x14ac:dyDescent="0.25">
      <c r="A104" s="386"/>
      <c r="B104" s="385" t="s">
        <v>1169</v>
      </c>
      <c r="C104" s="368">
        <f>'II10'!I9</f>
        <v>125</v>
      </c>
      <c r="D104" s="406" t="s">
        <v>1186</v>
      </c>
      <c r="E104" s="385" t="s">
        <v>1157</v>
      </c>
    </row>
    <row r="105" spans="1:5" ht="96" customHeight="1" x14ac:dyDescent="0.25">
      <c r="A105" s="386"/>
      <c r="B105" s="385" t="s">
        <v>1170</v>
      </c>
      <c r="C105" s="368">
        <f>'II10'!J9</f>
        <v>0</v>
      </c>
      <c r="D105" s="406" t="s">
        <v>1185</v>
      </c>
      <c r="E105" s="385" t="s">
        <v>1160</v>
      </c>
    </row>
    <row r="106" spans="1:5" ht="45" x14ac:dyDescent="0.25">
      <c r="A106" s="226">
        <v>11</v>
      </c>
      <c r="B106" s="227" t="s">
        <v>1173</v>
      </c>
      <c r="C106" s="368">
        <f>'II11'!E9</f>
        <v>0</v>
      </c>
      <c r="D106" s="406" t="s">
        <v>1191</v>
      </c>
      <c r="E106" s="224" t="s">
        <v>745</v>
      </c>
    </row>
    <row r="107" spans="1:5" ht="15.75" x14ac:dyDescent="0.25">
      <c r="A107" s="226">
        <v>12</v>
      </c>
      <c r="B107" s="221" t="s">
        <v>746</v>
      </c>
      <c r="C107" s="368">
        <f>'II12'!E9</f>
        <v>0</v>
      </c>
      <c r="D107" s="403" t="s">
        <v>604</v>
      </c>
      <c r="E107" s="222" t="s">
        <v>604</v>
      </c>
    </row>
    <row r="108" spans="1:5" ht="15.75" x14ac:dyDescent="0.25">
      <c r="A108" s="386"/>
      <c r="B108" s="359" t="s">
        <v>1171</v>
      </c>
      <c r="C108" s="368">
        <f>'II12'!I9</f>
        <v>0</v>
      </c>
      <c r="D108" s="402">
        <v>10</v>
      </c>
      <c r="E108" s="447" t="s">
        <v>742</v>
      </c>
    </row>
    <row r="109" spans="1:5" ht="15.75" x14ac:dyDescent="0.25">
      <c r="A109" s="386"/>
      <c r="B109" s="359" t="s">
        <v>1172</v>
      </c>
      <c r="C109" s="368">
        <f>'II12'!H9</f>
        <v>0</v>
      </c>
      <c r="D109" s="402">
        <v>5</v>
      </c>
      <c r="E109" s="446"/>
    </row>
    <row r="110" spans="1:5" ht="15.75" x14ac:dyDescent="0.25">
      <c r="A110" s="220">
        <v>13</v>
      </c>
      <c r="B110" s="221" t="s">
        <v>747</v>
      </c>
      <c r="C110" s="368">
        <f>'II13'!D9</f>
        <v>0</v>
      </c>
      <c r="D110" s="403">
        <v>10</v>
      </c>
      <c r="E110" s="222" t="s">
        <v>742</v>
      </c>
    </row>
    <row r="111" spans="1:5" x14ac:dyDescent="0.25">
      <c r="A111" s="229" t="s">
        <v>604</v>
      </c>
      <c r="B111" s="230" t="s">
        <v>748</v>
      </c>
      <c r="C111" s="379" t="s">
        <v>704</v>
      </c>
      <c r="D111" s="407" t="s">
        <v>604</v>
      </c>
      <c r="E111" s="231" t="s">
        <v>604</v>
      </c>
    </row>
    <row r="112" spans="1:5" x14ac:dyDescent="0.25">
      <c r="A112" s="232"/>
      <c r="B112" s="233" t="s">
        <v>604</v>
      </c>
      <c r="C112" s="380" t="s">
        <v>705</v>
      </c>
      <c r="D112" s="408"/>
      <c r="E112" s="234"/>
    </row>
    <row r="113" spans="1:5" x14ac:dyDescent="0.25">
      <c r="A113" s="232"/>
      <c r="B113" s="233" t="s">
        <v>706</v>
      </c>
      <c r="C113" s="380" t="s">
        <v>707</v>
      </c>
      <c r="D113" s="408"/>
      <c r="E113" s="234"/>
    </row>
    <row r="114" spans="1:5" x14ac:dyDescent="0.25">
      <c r="A114" s="235"/>
      <c r="B114" s="236"/>
      <c r="C114" s="381" t="s">
        <v>708</v>
      </c>
      <c r="D114" s="409"/>
      <c r="E114" s="236"/>
    </row>
    <row r="115" spans="1:5" ht="15.75" x14ac:dyDescent="0.25">
      <c r="A115" s="195" t="s">
        <v>604</v>
      </c>
      <c r="B115" s="196" t="s">
        <v>709</v>
      </c>
      <c r="C115" s="369">
        <f>SUM(C38,C45,C54,C58,C62,C81,C86,C90,C93,C102,C106,C107,C110,)</f>
        <v>3085</v>
      </c>
      <c r="D115" s="397" t="s">
        <v>604</v>
      </c>
      <c r="E115" s="219"/>
    </row>
    <row r="117" spans="1:5" ht="16.5" x14ac:dyDescent="0.25">
      <c r="A117" s="237" t="s">
        <v>604</v>
      </c>
      <c r="B117" s="238" t="s">
        <v>749</v>
      </c>
      <c r="C117" s="370"/>
      <c r="D117" s="410" t="s">
        <v>604</v>
      </c>
      <c r="E117" s="239" t="s">
        <v>604</v>
      </c>
    </row>
    <row r="118" spans="1:5" ht="30" customHeight="1" x14ac:dyDescent="0.25">
      <c r="A118" s="220">
        <v>1</v>
      </c>
      <c r="B118" s="240" t="s">
        <v>796</v>
      </c>
      <c r="C118" s="365">
        <f>III.1!F11</f>
        <v>30</v>
      </c>
      <c r="D118" s="411"/>
      <c r="E118" s="359"/>
    </row>
    <row r="119" spans="1:5" ht="30" customHeight="1" x14ac:dyDescent="0.25">
      <c r="A119" s="386">
        <v>1.1000000000000001</v>
      </c>
      <c r="B119" s="406" t="s">
        <v>1193</v>
      </c>
      <c r="C119" s="365">
        <f>III.1!J11</f>
        <v>30</v>
      </c>
      <c r="D119" s="406">
        <v>5</v>
      </c>
      <c r="E119" s="447" t="s">
        <v>1192</v>
      </c>
    </row>
    <row r="120" spans="1:5" ht="60" x14ac:dyDescent="0.25">
      <c r="A120" s="386">
        <v>1.2</v>
      </c>
      <c r="B120" s="406" t="s">
        <v>1194</v>
      </c>
      <c r="C120" s="365">
        <f>III.1!K11</f>
        <v>0</v>
      </c>
      <c r="D120" s="406">
        <v>10</v>
      </c>
      <c r="E120" s="445"/>
    </row>
    <row r="121" spans="1:5" ht="60" x14ac:dyDescent="0.25">
      <c r="A121" s="386">
        <v>1.3</v>
      </c>
      <c r="B121" s="406" t="s">
        <v>1195</v>
      </c>
      <c r="C121" s="365">
        <f>III.1!L11</f>
        <v>0</v>
      </c>
      <c r="D121" s="406">
        <v>2</v>
      </c>
      <c r="E121" s="446"/>
    </row>
    <row r="122" spans="1:5" ht="60" x14ac:dyDescent="0.25">
      <c r="A122" s="226">
        <v>2</v>
      </c>
      <c r="B122" s="227" t="s">
        <v>1225</v>
      </c>
      <c r="C122" s="365">
        <f>III.2!F11</f>
        <v>0</v>
      </c>
      <c r="D122" s="406" t="s">
        <v>1226</v>
      </c>
      <c r="E122" s="385" t="s">
        <v>1196</v>
      </c>
    </row>
    <row r="123" spans="1:5" ht="15.75" x14ac:dyDescent="0.25">
      <c r="A123" s="220">
        <v>3</v>
      </c>
      <c r="B123" s="221" t="s">
        <v>797</v>
      </c>
      <c r="C123" s="365">
        <f>III.3!D11</f>
        <v>0</v>
      </c>
      <c r="D123" s="403">
        <v>50</v>
      </c>
      <c r="E123" s="222" t="s">
        <v>700</v>
      </c>
    </row>
    <row r="124" spans="1:5" ht="45" x14ac:dyDescent="0.25">
      <c r="A124" s="226">
        <v>4</v>
      </c>
      <c r="B124" s="227" t="s">
        <v>1224</v>
      </c>
      <c r="C124" s="365">
        <f>III.4!E11</f>
        <v>0</v>
      </c>
      <c r="D124" s="406" t="s">
        <v>1222</v>
      </c>
      <c r="E124" s="224" t="s">
        <v>700</v>
      </c>
    </row>
    <row r="125" spans="1:5" ht="60" x14ac:dyDescent="0.25">
      <c r="A125" s="226">
        <v>5</v>
      </c>
      <c r="B125" s="227" t="s">
        <v>1223</v>
      </c>
      <c r="C125" s="365">
        <f>III.5!E11</f>
        <v>110</v>
      </c>
      <c r="D125" s="406" t="s">
        <v>1221</v>
      </c>
      <c r="E125" s="224" t="s">
        <v>742</v>
      </c>
    </row>
    <row r="126" spans="1:5" ht="15.75" x14ac:dyDescent="0.25">
      <c r="A126" s="226">
        <v>6</v>
      </c>
      <c r="B126" s="221" t="s">
        <v>751</v>
      </c>
      <c r="C126" s="365">
        <f>III.6!F11</f>
        <v>0</v>
      </c>
      <c r="D126" s="403" t="s">
        <v>604</v>
      </c>
      <c r="E126" s="222" t="s">
        <v>604</v>
      </c>
    </row>
    <row r="127" spans="1:5" ht="15.75" x14ac:dyDescent="0.25">
      <c r="A127" s="386"/>
      <c r="B127" s="359" t="s">
        <v>1210</v>
      </c>
      <c r="C127" s="365">
        <f>III.6!J11</f>
        <v>0</v>
      </c>
      <c r="D127" s="402">
        <v>120</v>
      </c>
      <c r="E127" s="447" t="s">
        <v>1197</v>
      </c>
    </row>
    <row r="128" spans="1:5" ht="15.75" x14ac:dyDescent="0.25">
      <c r="A128" s="386"/>
      <c r="B128" s="359" t="s">
        <v>1211</v>
      </c>
      <c r="C128" s="365">
        <f>III.6!K11</f>
        <v>0</v>
      </c>
      <c r="D128" s="402">
        <v>60</v>
      </c>
      <c r="E128" s="445"/>
    </row>
    <row r="129" spans="1:5" ht="15.75" x14ac:dyDescent="0.25">
      <c r="A129" s="386"/>
      <c r="B129" s="359" t="s">
        <v>1212</v>
      </c>
      <c r="C129" s="365">
        <f>III.6!L11</f>
        <v>0</v>
      </c>
      <c r="D129" s="402">
        <v>40</v>
      </c>
      <c r="E129" s="445"/>
    </row>
    <row r="130" spans="1:5" ht="15.75" x14ac:dyDescent="0.25">
      <c r="A130" s="386"/>
      <c r="B130" s="359" t="s">
        <v>1213</v>
      </c>
      <c r="C130" s="365">
        <f>III.6!M11</f>
        <v>0</v>
      </c>
      <c r="D130" s="402">
        <v>20</v>
      </c>
      <c r="E130" s="446"/>
    </row>
    <row r="131" spans="1:5" ht="15.75" x14ac:dyDescent="0.25">
      <c r="A131" s="226">
        <v>7</v>
      </c>
      <c r="B131" s="221" t="s">
        <v>752</v>
      </c>
      <c r="C131" s="365">
        <f>III.7!E11</f>
        <v>0</v>
      </c>
      <c r="D131" s="403" t="s">
        <v>604</v>
      </c>
      <c r="E131" s="222" t="s">
        <v>604</v>
      </c>
    </row>
    <row r="132" spans="1:5" ht="15.75" x14ac:dyDescent="0.25">
      <c r="A132" s="386"/>
      <c r="B132" s="359" t="s">
        <v>1210</v>
      </c>
      <c r="C132" s="365">
        <f>III.7!F11</f>
        <v>0</v>
      </c>
      <c r="D132" s="402">
        <v>200</v>
      </c>
      <c r="E132" s="359" t="s">
        <v>750</v>
      </c>
    </row>
    <row r="133" spans="1:5" ht="15.75" x14ac:dyDescent="0.25">
      <c r="A133" s="386"/>
      <c r="B133" s="359" t="s">
        <v>1214</v>
      </c>
      <c r="C133" s="365">
        <f>III.7!G11</f>
        <v>0</v>
      </c>
      <c r="D133" s="402">
        <v>50</v>
      </c>
      <c r="E133" s="359" t="s">
        <v>1198</v>
      </c>
    </row>
    <row r="134" spans="1:5" ht="15.75" x14ac:dyDescent="0.25">
      <c r="A134" s="226">
        <v>8</v>
      </c>
      <c r="B134" s="221" t="s">
        <v>834</v>
      </c>
      <c r="C134" s="365">
        <f>III.8!F11</f>
        <v>0</v>
      </c>
      <c r="D134" s="403" t="s">
        <v>604</v>
      </c>
      <c r="E134" s="222" t="s">
        <v>604</v>
      </c>
    </row>
    <row r="135" spans="1:5" ht="15.75" x14ac:dyDescent="0.25">
      <c r="A135" s="386"/>
      <c r="B135" s="359" t="s">
        <v>753</v>
      </c>
      <c r="C135" s="365"/>
      <c r="D135" s="402"/>
      <c r="E135" s="359"/>
    </row>
    <row r="136" spans="1:5" ht="15.75" x14ac:dyDescent="0.25">
      <c r="A136" s="386"/>
      <c r="B136" s="359" t="s">
        <v>1215</v>
      </c>
      <c r="C136" s="365">
        <f>III.8!J11</f>
        <v>0</v>
      </c>
      <c r="D136" s="402">
        <v>50</v>
      </c>
      <c r="E136" s="447" t="s">
        <v>1200</v>
      </c>
    </row>
    <row r="137" spans="1:5" ht="15.75" x14ac:dyDescent="0.25">
      <c r="A137" s="386"/>
      <c r="B137" s="359" t="s">
        <v>1216</v>
      </c>
      <c r="C137" s="365">
        <f>III.8!M11</f>
        <v>0</v>
      </c>
      <c r="D137" s="402">
        <v>20</v>
      </c>
      <c r="E137" s="446"/>
    </row>
    <row r="138" spans="1:5" ht="15.75" x14ac:dyDescent="0.25">
      <c r="A138" s="386"/>
      <c r="B138" s="359" t="s">
        <v>754</v>
      </c>
      <c r="C138" s="365"/>
      <c r="D138" s="402"/>
      <c r="E138" s="402"/>
    </row>
    <row r="139" spans="1:5" ht="15.75" x14ac:dyDescent="0.25">
      <c r="A139" s="386"/>
      <c r="B139" s="359" t="s">
        <v>1215</v>
      </c>
      <c r="C139" s="365">
        <f>III.8!K11</f>
        <v>0</v>
      </c>
      <c r="D139" s="402">
        <v>5</v>
      </c>
      <c r="E139" s="447" t="s">
        <v>1200</v>
      </c>
    </row>
    <row r="140" spans="1:5" ht="15.75" x14ac:dyDescent="0.25">
      <c r="A140" s="386"/>
      <c r="B140" s="359" t="s">
        <v>1216</v>
      </c>
      <c r="C140" s="365">
        <f>III.8!N11</f>
        <v>0</v>
      </c>
      <c r="D140" s="402">
        <v>2</v>
      </c>
      <c r="E140" s="446"/>
    </row>
    <row r="141" spans="1:5" ht="15.75" x14ac:dyDescent="0.25">
      <c r="A141" s="386"/>
      <c r="B141" s="359" t="s">
        <v>1199</v>
      </c>
      <c r="C141" s="365">
        <f>III.8!L11+III.8!O11</f>
        <v>0</v>
      </c>
      <c r="D141" s="402">
        <v>3</v>
      </c>
      <c r="E141" s="359" t="s">
        <v>1201</v>
      </c>
    </row>
    <row r="142" spans="1:5" ht="15.75" x14ac:dyDescent="0.25">
      <c r="A142" s="226">
        <v>9</v>
      </c>
      <c r="B142" s="221" t="s">
        <v>1083</v>
      </c>
      <c r="C142" s="365">
        <f>III.9!E11</f>
        <v>0</v>
      </c>
      <c r="D142" s="403" t="s">
        <v>604</v>
      </c>
      <c r="E142" s="222" t="s">
        <v>604</v>
      </c>
    </row>
    <row r="143" spans="1:5" ht="15.75" x14ac:dyDescent="0.25">
      <c r="A143" s="386"/>
      <c r="B143" s="359" t="s">
        <v>1217</v>
      </c>
      <c r="C143" s="365">
        <f>III.9!I11</f>
        <v>0</v>
      </c>
      <c r="D143" s="402">
        <v>15</v>
      </c>
      <c r="E143" s="447" t="s">
        <v>1202</v>
      </c>
    </row>
    <row r="144" spans="1:5" ht="15.75" x14ac:dyDescent="0.25">
      <c r="A144" s="386"/>
      <c r="B144" s="359" t="s">
        <v>1218</v>
      </c>
      <c r="C144" s="365">
        <f>III.9!J11</f>
        <v>0</v>
      </c>
      <c r="D144" s="402">
        <v>10</v>
      </c>
      <c r="E144" s="446"/>
    </row>
    <row r="145" spans="1:5" ht="15.75" x14ac:dyDescent="0.25">
      <c r="A145" s="220">
        <v>10</v>
      </c>
      <c r="B145" s="221" t="s">
        <v>756</v>
      </c>
      <c r="C145" s="365">
        <f>III.10!D11</f>
        <v>0</v>
      </c>
      <c r="D145" s="403">
        <v>100</v>
      </c>
      <c r="E145" s="222" t="s">
        <v>757</v>
      </c>
    </row>
    <row r="146" spans="1:5" ht="15.75" x14ac:dyDescent="0.25">
      <c r="A146" s="220">
        <v>11</v>
      </c>
      <c r="B146" s="221" t="s">
        <v>798</v>
      </c>
      <c r="C146" s="365">
        <f>III.11!D11</f>
        <v>0</v>
      </c>
      <c r="D146" s="403">
        <v>40</v>
      </c>
      <c r="E146" s="222" t="s">
        <v>757</v>
      </c>
    </row>
    <row r="147" spans="1:5" ht="90" x14ac:dyDescent="0.25">
      <c r="A147" s="226">
        <v>12</v>
      </c>
      <c r="B147" s="227" t="s">
        <v>1208</v>
      </c>
      <c r="C147" s="365">
        <f>III.12!D11</f>
        <v>130</v>
      </c>
      <c r="D147" s="406" t="s">
        <v>1220</v>
      </c>
      <c r="E147" s="224" t="s">
        <v>750</v>
      </c>
    </row>
    <row r="148" spans="1:5" ht="60" x14ac:dyDescent="0.25">
      <c r="A148" s="226">
        <v>13</v>
      </c>
      <c r="B148" s="227" t="s">
        <v>1209</v>
      </c>
      <c r="C148" s="365">
        <f>III.13!E11</f>
        <v>0</v>
      </c>
      <c r="D148" s="406" t="s">
        <v>1219</v>
      </c>
      <c r="E148" s="224" t="s">
        <v>750</v>
      </c>
    </row>
    <row r="149" spans="1:5" ht="30" x14ac:dyDescent="0.25">
      <c r="A149" s="220">
        <v>14</v>
      </c>
      <c r="B149" s="221" t="s">
        <v>758</v>
      </c>
      <c r="C149" s="365">
        <f>III.14!D11</f>
        <v>0</v>
      </c>
      <c r="D149" s="403">
        <v>50</v>
      </c>
      <c r="E149" s="222" t="s">
        <v>759</v>
      </c>
    </row>
    <row r="150" spans="1:5" ht="30" x14ac:dyDescent="0.25">
      <c r="A150" s="220">
        <v>15</v>
      </c>
      <c r="B150" s="221" t="s">
        <v>768</v>
      </c>
      <c r="C150" s="365">
        <f>III.15!E11</f>
        <v>0</v>
      </c>
      <c r="D150" s="403" t="s">
        <v>769</v>
      </c>
      <c r="E150" s="222" t="s">
        <v>770</v>
      </c>
    </row>
    <row r="151" spans="1:5" ht="30" x14ac:dyDescent="0.25">
      <c r="A151" s="220">
        <v>16</v>
      </c>
      <c r="B151" s="221" t="s">
        <v>799</v>
      </c>
      <c r="C151" s="365">
        <f>III.16!D11</f>
        <v>0</v>
      </c>
      <c r="D151" s="403">
        <v>10</v>
      </c>
      <c r="E151" s="222" t="s">
        <v>759</v>
      </c>
    </row>
    <row r="152" spans="1:5" x14ac:dyDescent="0.25">
      <c r="A152" s="229" t="s">
        <v>604</v>
      </c>
      <c r="B152" s="230" t="s">
        <v>760</v>
      </c>
      <c r="C152" s="377" t="s">
        <v>1068</v>
      </c>
      <c r="D152" s="407" t="s">
        <v>604</v>
      </c>
      <c r="E152" s="231" t="s">
        <v>604</v>
      </c>
    </row>
    <row r="153" spans="1:5" x14ac:dyDescent="0.25">
      <c r="A153" s="232"/>
      <c r="B153" s="233" t="s">
        <v>604</v>
      </c>
      <c r="C153" s="377" t="s">
        <v>1069</v>
      </c>
      <c r="D153" s="408"/>
      <c r="E153" s="234"/>
    </row>
    <row r="154" spans="1:5" x14ac:dyDescent="0.25">
      <c r="A154" s="232"/>
      <c r="B154" s="350" t="s">
        <v>1072</v>
      </c>
      <c r="C154" s="377" t="s">
        <v>1070</v>
      </c>
      <c r="D154" s="408"/>
      <c r="E154" s="234"/>
    </row>
    <row r="155" spans="1:5" x14ac:dyDescent="0.25">
      <c r="A155" s="235"/>
      <c r="B155" s="236"/>
      <c r="C155" s="377" t="s">
        <v>1071</v>
      </c>
      <c r="D155" s="409"/>
      <c r="E155" s="236"/>
    </row>
    <row r="156" spans="1:5" ht="16.5" x14ac:dyDescent="0.25">
      <c r="A156" s="237" t="s">
        <v>604</v>
      </c>
      <c r="B156" s="238" t="s">
        <v>749</v>
      </c>
      <c r="C156" s="371">
        <f>SUM(C151,C150,C149,C148,C147,C146,C145,C142,C134,C131,C126,C125,C124,C122,C123,C118)</f>
        <v>270</v>
      </c>
      <c r="D156" s="410" t="s">
        <v>604</v>
      </c>
      <c r="E156" s="239" t="s">
        <v>604</v>
      </c>
    </row>
    <row r="157" spans="1:5" x14ac:dyDescent="0.25">
      <c r="A157" s="241" t="s">
        <v>604</v>
      </c>
      <c r="B157" s="242" t="s">
        <v>604</v>
      </c>
      <c r="C157" s="372" t="s">
        <v>604</v>
      </c>
      <c r="D157" s="412" t="s">
        <v>604</v>
      </c>
      <c r="E157" s="243" t="s">
        <v>604</v>
      </c>
    </row>
    <row r="158" spans="1:5" x14ac:dyDescent="0.25">
      <c r="A158" s="244" t="s">
        <v>604</v>
      </c>
      <c r="B158" s="245" t="s">
        <v>761</v>
      </c>
      <c r="C158" s="382" t="s">
        <v>762</v>
      </c>
      <c r="D158" s="413" t="s">
        <v>604</v>
      </c>
      <c r="E158" s="246" t="s">
        <v>763</v>
      </c>
    </row>
    <row r="159" spans="1:5" x14ac:dyDescent="0.25">
      <c r="A159" s="247"/>
      <c r="B159" s="248"/>
      <c r="C159" s="383" t="s">
        <v>764</v>
      </c>
      <c r="D159" s="414"/>
      <c r="E159" s="248"/>
    </row>
    <row r="160" spans="1:5" x14ac:dyDescent="0.25">
      <c r="A160" s="247"/>
      <c r="B160" s="248"/>
      <c r="C160" s="383" t="s">
        <v>765</v>
      </c>
      <c r="D160" s="414"/>
      <c r="E160" s="248"/>
    </row>
    <row r="161" spans="1:5" x14ac:dyDescent="0.25">
      <c r="A161" s="249"/>
      <c r="B161" s="250"/>
      <c r="C161" s="384" t="s">
        <v>766</v>
      </c>
      <c r="D161" s="415"/>
      <c r="E161" s="250"/>
    </row>
    <row r="162" spans="1:5" ht="16.5" x14ac:dyDescent="0.25">
      <c r="A162" s="237" t="s">
        <v>604</v>
      </c>
      <c r="B162" s="238" t="s">
        <v>1013</v>
      </c>
      <c r="C162" s="371">
        <f>C156+C115+C35</f>
        <v>4475</v>
      </c>
      <c r="D162" s="410" t="s">
        <v>604</v>
      </c>
      <c r="E162" s="239" t="s">
        <v>604</v>
      </c>
    </row>
    <row r="164" spans="1:5" x14ac:dyDescent="0.25">
      <c r="B164" s="199" t="s">
        <v>1076</v>
      </c>
      <c r="C164" s="373" t="s">
        <v>1076</v>
      </c>
    </row>
    <row r="165" spans="1:5" x14ac:dyDescent="0.25">
      <c r="C165" s="374"/>
    </row>
    <row r="166" spans="1:5" x14ac:dyDescent="0.25">
      <c r="C166" s="373" t="s">
        <v>1076</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51" t="s">
        <v>51</v>
      </c>
      <c r="B12" s="92">
        <v>20</v>
      </c>
      <c r="E12" s="89">
        <v>11</v>
      </c>
      <c r="F12" s="90">
        <v>0.5</v>
      </c>
    </row>
    <row r="13" spans="1:6" x14ac:dyDescent="0.25">
      <c r="A13" s="452"/>
      <c r="B13" s="92">
        <v>10</v>
      </c>
      <c r="E13" s="89">
        <v>12</v>
      </c>
      <c r="F13" s="90">
        <v>0.5</v>
      </c>
    </row>
    <row r="14" spans="1:6" x14ac:dyDescent="0.25">
      <c r="A14" s="91" t="s">
        <v>52</v>
      </c>
      <c r="B14" s="92">
        <v>10</v>
      </c>
      <c r="E14" s="89">
        <v>13</v>
      </c>
      <c r="F14" s="90">
        <v>0.5</v>
      </c>
    </row>
    <row r="15" spans="1:6" x14ac:dyDescent="0.25">
      <c r="A15" s="451" t="s">
        <v>10</v>
      </c>
      <c r="B15" s="93">
        <v>100</v>
      </c>
      <c r="E15" s="89">
        <v>14</v>
      </c>
      <c r="F15" s="90">
        <v>0.5</v>
      </c>
    </row>
    <row r="16" spans="1:6" x14ac:dyDescent="0.25">
      <c r="A16" s="453"/>
      <c r="B16" s="93">
        <v>200</v>
      </c>
      <c r="E16" s="89">
        <v>15</v>
      </c>
      <c r="F16" s="90">
        <v>0.5</v>
      </c>
    </row>
    <row r="17" spans="1:6" ht="15.75" thickBot="1" x14ac:dyDescent="0.3">
      <c r="A17" s="454"/>
      <c r="B17" s="94">
        <v>100</v>
      </c>
      <c r="E17" s="89">
        <v>16</v>
      </c>
      <c r="F17" s="90">
        <v>0.5</v>
      </c>
    </row>
    <row r="18" spans="1:6" ht="28.5" x14ac:dyDescent="0.25">
      <c r="A18" s="87" t="s">
        <v>325</v>
      </c>
      <c r="B18" s="95">
        <v>4</v>
      </c>
      <c r="C18" s="137" t="s">
        <v>787</v>
      </c>
      <c r="E18" s="38"/>
      <c r="F18" s="38"/>
    </row>
    <row r="19" spans="1:6" ht="29.25" thickBot="1" x14ac:dyDescent="0.3">
      <c r="A19" s="96" t="s">
        <v>326</v>
      </c>
      <c r="B19" s="97">
        <v>2</v>
      </c>
      <c r="C19" s="137" t="s">
        <v>788</v>
      </c>
      <c r="E19" s="38"/>
      <c r="F19" s="38"/>
    </row>
    <row r="20" spans="1:6" ht="28.5" x14ac:dyDescent="0.25">
      <c r="A20" s="87" t="s">
        <v>650</v>
      </c>
      <c r="B20" s="97">
        <v>1.5</v>
      </c>
      <c r="C20" s="137" t="s">
        <v>789</v>
      </c>
      <c r="E20" s="38"/>
      <c r="F20" s="38"/>
    </row>
    <row r="21" spans="1:6" ht="46.5" x14ac:dyDescent="0.25">
      <c r="A21" s="96" t="s">
        <v>661</v>
      </c>
      <c r="B21" s="97">
        <v>1</v>
      </c>
      <c r="C21" s="137" t="s">
        <v>790</v>
      </c>
      <c r="E21" s="38"/>
      <c r="F21" s="38"/>
    </row>
    <row r="22" spans="1:6" ht="29.25" thickBot="1" x14ac:dyDescent="0.3">
      <c r="A22" s="96" t="s">
        <v>662</v>
      </c>
      <c r="B22" s="97">
        <v>0.5</v>
      </c>
      <c r="C22" s="137" t="s">
        <v>802</v>
      </c>
      <c r="E22" s="38"/>
      <c r="F22" s="38"/>
    </row>
    <row r="23" spans="1:6" ht="19.5" x14ac:dyDescent="0.25">
      <c r="A23" s="87" t="s">
        <v>669</v>
      </c>
      <c r="B23" s="95">
        <v>2</v>
      </c>
      <c r="C23" s="137" t="s">
        <v>675</v>
      </c>
    </row>
    <row r="24" spans="1:6" ht="20.25" thickBot="1" x14ac:dyDescent="0.3">
      <c r="A24" s="96" t="s">
        <v>670</v>
      </c>
      <c r="B24" s="97">
        <v>1</v>
      </c>
      <c r="C24" s="138" t="s">
        <v>676</v>
      </c>
    </row>
    <row r="25" spans="1:6" ht="19.5" x14ac:dyDescent="0.25">
      <c r="A25" s="87" t="s">
        <v>671</v>
      </c>
      <c r="B25" s="97">
        <f>1.5/2</f>
        <v>0.75</v>
      </c>
      <c r="C25" s="138" t="s">
        <v>677</v>
      </c>
    </row>
    <row r="26" spans="1:6" ht="37.5" x14ac:dyDescent="0.25">
      <c r="A26" s="96" t="s">
        <v>672</v>
      </c>
      <c r="B26" s="97">
        <v>0.5</v>
      </c>
      <c r="C26" s="137" t="s">
        <v>678</v>
      </c>
    </row>
    <row r="27" spans="1:6" ht="19.5" x14ac:dyDescent="0.25">
      <c r="A27" s="96" t="s">
        <v>673</v>
      </c>
      <c r="B27" s="97">
        <f>0.5/2</f>
        <v>0.25</v>
      </c>
      <c r="C27" s="137" t="s">
        <v>679</v>
      </c>
    </row>
    <row r="28" spans="1:6" x14ac:dyDescent="0.25">
      <c r="A28" s="91" t="s">
        <v>7</v>
      </c>
      <c r="B28" s="98">
        <v>0.5</v>
      </c>
    </row>
    <row r="29" spans="1:6" x14ac:dyDescent="0.25">
      <c r="A29" s="91" t="s">
        <v>29</v>
      </c>
      <c r="B29" s="98">
        <v>0.2</v>
      </c>
    </row>
    <row r="30" spans="1:6" x14ac:dyDescent="0.25">
      <c r="A30" s="91" t="s">
        <v>693</v>
      </c>
      <c r="B30" s="98">
        <v>1</v>
      </c>
    </row>
    <row r="31" spans="1:6" x14ac:dyDescent="0.25">
      <c r="A31" s="91" t="s">
        <v>695</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48" t="s">
        <v>327</v>
      </c>
      <c r="B36" s="100">
        <v>100</v>
      </c>
    </row>
    <row r="37" spans="1:2" x14ac:dyDescent="0.25">
      <c r="A37" s="449"/>
      <c r="B37" s="101">
        <v>80</v>
      </c>
    </row>
    <row r="38" spans="1:2" x14ac:dyDescent="0.25">
      <c r="A38" s="449"/>
      <c r="B38" s="101">
        <v>0</v>
      </c>
    </row>
    <row r="39" spans="1:2" ht="15.75" thickBot="1" x14ac:dyDescent="0.3">
      <c r="A39" s="450"/>
      <c r="B39" s="102">
        <v>20</v>
      </c>
    </row>
    <row r="40" spans="1:2" x14ac:dyDescent="0.25">
      <c r="A40" s="448" t="s">
        <v>328</v>
      </c>
      <c r="B40" s="103">
        <v>30</v>
      </c>
    </row>
    <row r="41" spans="1:2" x14ac:dyDescent="0.25">
      <c r="A41" s="449"/>
      <c r="B41" s="101">
        <v>20</v>
      </c>
    </row>
    <row r="42" spans="1:2" x14ac:dyDescent="0.25">
      <c r="A42" s="449"/>
      <c r="B42" s="101">
        <v>15</v>
      </c>
    </row>
    <row r="43" spans="1:2" ht="15.75" thickBot="1" x14ac:dyDescent="0.3">
      <c r="A43" s="450"/>
      <c r="B43" s="104">
        <v>10</v>
      </c>
    </row>
    <row r="44" spans="1:2" x14ac:dyDescent="0.25">
      <c r="A44" s="448" t="s">
        <v>11</v>
      </c>
      <c r="B44" s="100">
        <v>60</v>
      </c>
    </row>
    <row r="45" spans="1:2" x14ac:dyDescent="0.25">
      <c r="A45" s="449"/>
      <c r="B45" s="101">
        <v>40</v>
      </c>
    </row>
    <row r="46" spans="1:2" x14ac:dyDescent="0.25">
      <c r="A46" s="449"/>
      <c r="B46" s="101">
        <v>0</v>
      </c>
    </row>
    <row r="47" spans="1:2" ht="15.75" thickBot="1" x14ac:dyDescent="0.3">
      <c r="A47" s="450"/>
      <c r="B47" s="102">
        <v>20</v>
      </c>
    </row>
    <row r="48" spans="1:2" x14ac:dyDescent="0.25">
      <c r="A48" s="448" t="s">
        <v>12</v>
      </c>
      <c r="B48" s="100">
        <v>15</v>
      </c>
    </row>
    <row r="49" spans="1:2" x14ac:dyDescent="0.25">
      <c r="A49" s="449"/>
      <c r="B49" s="101">
        <v>10</v>
      </c>
    </row>
    <row r="50" spans="1:2" x14ac:dyDescent="0.25">
      <c r="A50" s="449"/>
      <c r="B50" s="101">
        <v>7.5</v>
      </c>
    </row>
    <row r="51" spans="1:2" ht="15.75" thickBot="1" x14ac:dyDescent="0.3">
      <c r="A51" s="449"/>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648</v>
      </c>
      <c r="B61" s="111">
        <v>1</v>
      </c>
    </row>
    <row r="62" spans="1:2" x14ac:dyDescent="0.25">
      <c r="A62" s="110" t="s">
        <v>649</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K23" sqref="K23"/>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Mecanică</v>
      </c>
      <c r="B2" s="56"/>
      <c r="C2" s="56"/>
      <c r="D2" s="56"/>
      <c r="E2" s="62"/>
      <c r="F2" s="62"/>
      <c r="G2" s="56"/>
      <c r="H2" s="60"/>
      <c r="I2" s="61"/>
      <c r="J2" s="56"/>
      <c r="K2" s="60"/>
      <c r="L2" s="56"/>
    </row>
    <row r="3" spans="1:14" s="52" customFormat="1" ht="15.75" x14ac:dyDescent="0.25">
      <c r="A3" s="302" t="str">
        <f>IF(ISBLANK(departament),"","Departamentul " &amp; departament)</f>
        <v>Departamentul Mecanica și Rezistența Materialelor</v>
      </c>
      <c r="B3" s="56"/>
      <c r="C3" s="56"/>
      <c r="D3" s="56"/>
      <c r="E3" s="62"/>
      <c r="F3" s="62"/>
      <c r="G3" s="56"/>
      <c r="H3" s="60"/>
      <c r="I3" s="61"/>
      <c r="J3" s="56"/>
      <c r="K3" s="60"/>
      <c r="L3" s="56"/>
    </row>
    <row r="4" spans="1:14" s="56" customFormat="1" ht="15.75" x14ac:dyDescent="0.25">
      <c r="A4" s="458" t="s">
        <v>783</v>
      </c>
      <c r="B4" s="458"/>
      <c r="C4" s="458"/>
      <c r="D4" s="458"/>
      <c r="E4" s="458"/>
      <c r="F4" s="458"/>
      <c r="G4" s="458"/>
      <c r="H4" s="458"/>
      <c r="I4" s="458"/>
      <c r="J4" s="458"/>
      <c r="K4" s="458"/>
      <c r="L4" s="458"/>
      <c r="M4" s="62"/>
    </row>
    <row r="5" spans="1:14" s="56" customFormat="1" ht="15.75" x14ac:dyDescent="0.25">
      <c r="A5" s="458" t="s">
        <v>1016</v>
      </c>
      <c r="B5" s="458"/>
      <c r="C5" s="458"/>
      <c r="D5" s="458"/>
      <c r="E5" s="458"/>
      <c r="F5" s="458"/>
      <c r="G5" s="458"/>
      <c r="H5" s="458"/>
      <c r="I5" s="458"/>
      <c r="J5" s="458"/>
      <c r="K5" s="458"/>
      <c r="L5" s="458"/>
      <c r="M5" s="62"/>
    </row>
    <row r="6" spans="1:14" s="52" customFormat="1" ht="13.5" customHeight="1" x14ac:dyDescent="0.2">
      <c r="E6" s="53"/>
      <c r="F6" s="53"/>
      <c r="H6" s="54"/>
      <c r="I6" s="55"/>
      <c r="K6" s="54"/>
      <c r="L6" s="303" t="str">
        <f>CONCATENATE(functie," ",nume_candidat)</f>
        <v>Conferențiar Vigaru Cosmina Simona</v>
      </c>
    </row>
    <row r="7" spans="1:14" s="56" customFormat="1" ht="18.75" customHeight="1" x14ac:dyDescent="0.25">
      <c r="A7" s="455" t="s">
        <v>337</v>
      </c>
      <c r="B7" s="455" t="s">
        <v>41</v>
      </c>
      <c r="C7" s="456" t="s">
        <v>542</v>
      </c>
      <c r="D7" s="455" t="s">
        <v>42</v>
      </c>
      <c r="E7" s="459" t="s">
        <v>44</v>
      </c>
      <c r="F7" s="460"/>
      <c r="G7" s="455" t="s">
        <v>16</v>
      </c>
      <c r="H7" s="456" t="s">
        <v>17</v>
      </c>
      <c r="I7" s="461" t="s">
        <v>2</v>
      </c>
      <c r="J7" s="455" t="s">
        <v>47</v>
      </c>
      <c r="K7" s="456" t="s">
        <v>43</v>
      </c>
      <c r="L7" s="456" t="s">
        <v>543</v>
      </c>
      <c r="M7" s="456" t="s">
        <v>540</v>
      </c>
      <c r="N7" s="253"/>
    </row>
    <row r="8" spans="1:14" s="56" customFormat="1" ht="40.5" customHeight="1" x14ac:dyDescent="0.25">
      <c r="A8" s="455"/>
      <c r="B8" s="455"/>
      <c r="C8" s="457"/>
      <c r="D8" s="455"/>
      <c r="E8" s="124" t="s">
        <v>45</v>
      </c>
      <c r="F8" s="124" t="s">
        <v>46</v>
      </c>
      <c r="G8" s="455"/>
      <c r="H8" s="457"/>
      <c r="I8" s="461"/>
      <c r="J8" s="455"/>
      <c r="K8" s="457"/>
      <c r="L8" s="457"/>
      <c r="M8" s="457"/>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15.75" x14ac:dyDescent="0.25">
      <c r="A10" s="36">
        <v>1</v>
      </c>
      <c r="B10" s="7"/>
      <c r="C10" s="7"/>
      <c r="D10" s="7"/>
      <c r="E10" s="5"/>
      <c r="F10" s="5"/>
      <c r="G10" s="7"/>
      <c r="H10" s="5"/>
      <c r="I10" s="187"/>
      <c r="J10" s="187"/>
      <c r="K10" s="5"/>
      <c r="L10" s="333" t="str">
        <f>IF(OR($B10="",$C10="",$D10="",$I10&lt;an_initial,$I10&gt;an_final,$K10="",$M10=FALSE),"",100)</f>
        <v/>
      </c>
      <c r="M10" s="50" t="b">
        <f>IF(nume_candidat="",FALSE,ISNUMBER(SEARCH(nume_candidat,$B10)))</f>
        <v>0</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1" sqref="B11: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651</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420"/>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652</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653</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ht="36.75" customHeight="1" x14ac:dyDescent="0.25">
      <c r="A5" s="464" t="s">
        <v>655</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A5" sqref="A5:I5"/>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64" t="s">
        <v>663</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3"/>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668</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667</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666</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ht="36.75" customHeight="1" x14ac:dyDescent="0.25">
      <c r="A5" s="464" t="s">
        <v>665</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64" t="s">
        <v>664</v>
      </c>
      <c r="B5" s="464"/>
      <c r="C5" s="464"/>
      <c r="D5" s="464"/>
      <c r="E5" s="464"/>
      <c r="F5" s="464"/>
      <c r="G5" s="464"/>
      <c r="H5" s="464"/>
      <c r="I5" s="464"/>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771</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Mecanica și Rezistența Materialelor</v>
      </c>
      <c r="E3" s="53"/>
      <c r="F3" s="53"/>
      <c r="H3" s="54"/>
      <c r="I3" s="55"/>
      <c r="K3" s="54"/>
    </row>
    <row r="4" spans="1:16" x14ac:dyDescent="0.25">
      <c r="A4" s="458" t="s">
        <v>783</v>
      </c>
      <c r="B4" s="458"/>
      <c r="C4" s="458"/>
      <c r="D4" s="458"/>
      <c r="E4" s="458"/>
      <c r="F4" s="458"/>
      <c r="G4" s="458"/>
      <c r="H4" s="458"/>
      <c r="I4" s="458"/>
      <c r="J4" s="194"/>
      <c r="K4" s="194"/>
      <c r="L4" s="194"/>
      <c r="M4" s="194"/>
    </row>
    <row r="5" spans="1:16" x14ac:dyDescent="0.25">
      <c r="A5" s="458" t="s">
        <v>807</v>
      </c>
      <c r="B5" s="458"/>
      <c r="C5" s="458"/>
      <c r="D5" s="458"/>
      <c r="E5" s="458"/>
      <c r="F5" s="458"/>
      <c r="G5" s="458"/>
      <c r="H5" s="458"/>
      <c r="I5" s="458"/>
      <c r="J5" s="194"/>
      <c r="K5" s="194"/>
      <c r="L5" s="194"/>
      <c r="M5" s="194"/>
    </row>
    <row r="6" spans="1:16" ht="13.5" customHeight="1" x14ac:dyDescent="0.25">
      <c r="E6" s="56"/>
      <c r="F6" s="56"/>
      <c r="H6" s="56"/>
      <c r="I6" s="303" t="str">
        <f>CONCATENATE(functie," ",nume_candidat)</f>
        <v>Conferențiar Vigaru Cosmina Simona</v>
      </c>
      <c r="J6" s="303" t="str">
        <f>CONCATENATE(functie," ",nume_candidat)</f>
        <v>Conferențiar Vigaru Cosmina Simona</v>
      </c>
    </row>
    <row r="7" spans="1:16" ht="18.75" customHeight="1" x14ac:dyDescent="0.25">
      <c r="A7" s="455" t="s">
        <v>337</v>
      </c>
      <c r="B7" s="455" t="s">
        <v>0</v>
      </c>
      <c r="C7" s="455" t="s">
        <v>544</v>
      </c>
      <c r="D7" s="455" t="s">
        <v>16</v>
      </c>
      <c r="E7" s="456" t="s">
        <v>17</v>
      </c>
      <c r="F7" s="461" t="s">
        <v>2</v>
      </c>
      <c r="G7" s="455" t="s">
        <v>18</v>
      </c>
      <c r="H7" s="456" t="s">
        <v>545</v>
      </c>
      <c r="I7" s="455" t="s">
        <v>543</v>
      </c>
      <c r="J7" s="455"/>
      <c r="K7" s="455" t="s">
        <v>4</v>
      </c>
      <c r="L7" s="455"/>
      <c r="M7" s="459" t="s">
        <v>48</v>
      </c>
      <c r="N7" s="460"/>
      <c r="O7" s="462" t="s">
        <v>540</v>
      </c>
      <c r="P7" s="463" t="s">
        <v>550</v>
      </c>
    </row>
    <row r="8" spans="1:16" ht="46.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2"/>
      <c r="P8" s="463"/>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B10" sqref="B10:H13"/>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2" t="str">
        <f>IF(ISBLANK(facultate), IF(ISBLANK(departament),"","Departament " &amp; departament), "Facultatea " &amp; facultate)</f>
        <v>Facultatea Mecanică</v>
      </c>
      <c r="E2" s="53"/>
      <c r="F2" s="53"/>
      <c r="H2" s="54"/>
      <c r="I2" s="55"/>
      <c r="K2" s="54"/>
    </row>
    <row r="3" spans="1:15" s="52" customFormat="1" x14ac:dyDescent="0.2">
      <c r="A3" s="302" t="str">
        <f>IF(ISBLANK(departament),"","Departamentul " &amp; departament)</f>
        <v>Departamentul Mecanica și Rezistența Materialelor</v>
      </c>
      <c r="E3" s="53"/>
      <c r="F3" s="53"/>
      <c r="H3" s="54"/>
      <c r="I3" s="55"/>
      <c r="K3" s="54"/>
    </row>
    <row r="4" spans="1:15" x14ac:dyDescent="0.25">
      <c r="A4" s="458" t="s">
        <v>783</v>
      </c>
      <c r="B4" s="458"/>
      <c r="C4" s="458"/>
      <c r="D4" s="458"/>
      <c r="E4" s="458"/>
      <c r="F4" s="458"/>
      <c r="G4" s="458"/>
      <c r="H4" s="458"/>
      <c r="I4" s="458"/>
      <c r="J4" s="458"/>
      <c r="K4" s="194"/>
      <c r="L4" s="194"/>
      <c r="M4" s="194"/>
    </row>
    <row r="5" spans="1:15" x14ac:dyDescent="0.25">
      <c r="A5" s="458" t="s">
        <v>772</v>
      </c>
      <c r="B5" s="458"/>
      <c r="C5" s="458"/>
      <c r="D5" s="458"/>
      <c r="E5" s="458"/>
      <c r="F5" s="458"/>
      <c r="G5" s="458"/>
      <c r="H5" s="458"/>
      <c r="I5" s="458"/>
      <c r="J5" s="458"/>
      <c r="K5" s="194"/>
      <c r="L5" s="194"/>
      <c r="M5" s="194"/>
    </row>
    <row r="6" spans="1:15" x14ac:dyDescent="0.25">
      <c r="I6" s="303" t="str">
        <f>CONCATENATE(functie," ",nume_candidat)</f>
        <v>Conferențiar Vigaru Cosmina Simona</v>
      </c>
      <c r="J6" s="303" t="str">
        <f>CONCATENATE(functie," ",nume_candidat)</f>
        <v>Conferențiar Vigaru Cosmina Simona</v>
      </c>
    </row>
    <row r="7" spans="1:15" ht="19.5" customHeight="1" x14ac:dyDescent="0.25">
      <c r="A7" s="455" t="s">
        <v>337</v>
      </c>
      <c r="B7" s="455" t="s">
        <v>0</v>
      </c>
      <c r="C7" s="455" t="s">
        <v>20</v>
      </c>
      <c r="D7" s="455" t="s">
        <v>21</v>
      </c>
      <c r="E7" s="456" t="s">
        <v>335</v>
      </c>
      <c r="F7" s="461" t="s">
        <v>22</v>
      </c>
      <c r="G7" s="455" t="s">
        <v>18</v>
      </c>
      <c r="H7" s="456" t="s">
        <v>545</v>
      </c>
      <c r="I7" s="455" t="s">
        <v>543</v>
      </c>
      <c r="J7" s="455"/>
      <c r="K7" s="455" t="s">
        <v>4</v>
      </c>
      <c r="L7" s="455"/>
      <c r="M7" s="456" t="s">
        <v>19</v>
      </c>
      <c r="N7" s="462" t="s">
        <v>540</v>
      </c>
      <c r="O7" s="465" t="s">
        <v>550</v>
      </c>
    </row>
    <row r="8" spans="1:15" ht="45.75" customHeight="1" x14ac:dyDescent="0.25">
      <c r="A8" s="455"/>
      <c r="B8" s="455"/>
      <c r="C8" s="455"/>
      <c r="D8" s="455"/>
      <c r="E8" s="457"/>
      <c r="F8" s="461"/>
      <c r="G8" s="455"/>
      <c r="H8" s="457"/>
      <c r="I8" s="304" t="str">
        <f>CONCATENATE("ultimii ",durata_evaluare," ani")</f>
        <v>ultimii 5 ani</v>
      </c>
      <c r="J8" s="10" t="s">
        <v>3</v>
      </c>
      <c r="K8" s="304" t="str">
        <f>CONCATENATE("ultimii                                  ",durata_evaluare," ani")</f>
        <v>ultimii                                  5 ani</v>
      </c>
      <c r="L8" s="10" t="s">
        <v>3</v>
      </c>
      <c r="M8" s="457"/>
      <c r="N8" s="462"/>
      <c r="O8" s="465"/>
    </row>
    <row r="9" spans="1:15" x14ac:dyDescent="0.25">
      <c r="A9" s="78"/>
      <c r="B9" s="57"/>
      <c r="C9" s="57"/>
      <c r="D9" s="57"/>
      <c r="E9" s="57"/>
      <c r="F9" s="29"/>
      <c r="G9" s="65"/>
      <c r="H9" s="59"/>
      <c r="I9" s="129">
        <f>SUMIF(I10:I1010,"&gt;0")</f>
        <v>0</v>
      </c>
      <c r="J9" s="129">
        <f>SUMIF(J10:J109,"&gt;0")</f>
        <v>0</v>
      </c>
      <c r="K9" s="4">
        <f>SUMIF(K10:K109,"&gt;0")</f>
        <v>0</v>
      </c>
      <c r="L9" s="4">
        <f>SUMIF(L10:L109,"&gt;0")</f>
        <v>0</v>
      </c>
      <c r="M9" s="4">
        <f>SUMIF(M10:M109,"&gt;0")</f>
        <v>0</v>
      </c>
      <c r="N9" s="259"/>
      <c r="O9" s="262"/>
    </row>
    <row r="10" spans="1:15" x14ac:dyDescent="0.25">
      <c r="A10" s="124">
        <v>1</v>
      </c>
      <c r="B10" s="8"/>
      <c r="C10" s="8"/>
      <c r="D10" s="128"/>
      <c r="E10" s="8"/>
      <c r="F10" s="186"/>
      <c r="G10" s="186"/>
      <c r="H10" s="186"/>
      <c r="I10" s="15" t="str">
        <f t="shared" ref="I10" si="0">IF(OR($B10="",$C10="",$D10="",$E10="",$F10&lt;an_initial,$F10&gt;an_final,$N10=FALSE),"",EBOOK/O10)</f>
        <v/>
      </c>
      <c r="J10" s="15" t="str">
        <f t="shared" ref="J10" si="1">IF(OR($B10="",$C10="",$D10="",$E10="",$F10="",$F10&gt;an_final,$N10=FALSE),"",EBOOK/O10)</f>
        <v/>
      </c>
      <c r="K10" s="330" t="str">
        <f t="shared" ref="K10:K73" si="2">IF(OR($B10="",$C10="",$D10="",$E10="",$F10="",$F10&gt;an_final,$N10=FALSE),"",IF($F10&gt;=an_initial,1,""))</f>
        <v/>
      </c>
      <c r="L10" s="50" t="str">
        <f t="shared" ref="L10:L73" si="3">IF(OR($B10="",$C10="",$D10="",$E10="",$F10="",$F10&gt;an_final,$N10=FALSE),"",1)</f>
        <v/>
      </c>
      <c r="M10" s="331" t="str">
        <f t="shared" ref="M10" si="4">IF(OR($B10="",$C10="",$D10="",$E10="",$F10="",$F10&gt;an_final,$N10=FALSE),"",IF($H10="",$G10/O10,$H10))</f>
        <v/>
      </c>
      <c r="N10" s="305" t="b">
        <f t="shared" ref="N10:N73" si="5">IF(nume_candidat="",FALSE,ISNUMBER(SEARCH(nume_candidat,$B10)))</f>
        <v>0</v>
      </c>
      <c r="O10" s="317">
        <f t="shared" ref="O10" si="6">LEN(B10)-LEN(SUBSTITUTE(B10,",",""))+1</f>
        <v>1</v>
      </c>
    </row>
    <row r="11" spans="1:15" x14ac:dyDescent="0.25">
      <c r="A11" s="124">
        <v>2</v>
      </c>
      <c r="B11" s="8"/>
      <c r="C11" s="8"/>
      <c r="D11" s="8"/>
      <c r="E11" s="8"/>
      <c r="F11" s="186"/>
      <c r="G11" s="186"/>
      <c r="H11" s="186"/>
      <c r="I11" s="15" t="str">
        <f t="shared" ref="I11:I74" si="7">IF(OR($B11="",$C11="",$D11="",$E11="",$F11&lt;an_initial,$F11&gt;an_final,$N11=FALSE),"",EBOOK/O11)</f>
        <v/>
      </c>
      <c r="J11" s="15" t="str">
        <f t="shared" ref="J11:J74" si="8">IF(OR($B11="",$C11="",$D11="",$E11="",$F11="",$F11&gt;an_final,$N11=FALSE),"",EBOOK/O11)</f>
        <v/>
      </c>
      <c r="K11" s="330" t="str">
        <f t="shared" si="2"/>
        <v/>
      </c>
      <c r="L11" s="50" t="str">
        <f t="shared" si="3"/>
        <v/>
      </c>
      <c r="M11" s="331" t="str">
        <f t="shared" ref="M11:M74" si="9">IF(OR($B11="",$C11="",$D11="",$E11="",$F11="",$F11&gt;an_final,$N11=FALSE),"",IF($H11="",$G11/O11,$H11))</f>
        <v/>
      </c>
      <c r="N11" s="305" t="b">
        <f t="shared" si="5"/>
        <v>0</v>
      </c>
      <c r="O11" s="317">
        <f t="shared" ref="O11:O74" si="10">LEN(B11)-LEN(SUBSTITUTE(B11,",",""))+1</f>
        <v>1</v>
      </c>
    </row>
    <row r="12" spans="1:15" x14ac:dyDescent="0.25">
      <c r="A12" s="124">
        <v>3</v>
      </c>
      <c r="B12" s="6"/>
      <c r="C12" s="8"/>
      <c r="D12" s="6"/>
      <c r="E12" s="6"/>
      <c r="F12" s="186"/>
      <c r="G12" s="186"/>
      <c r="H12" s="186"/>
      <c r="I12" s="15" t="str">
        <f t="shared" si="7"/>
        <v/>
      </c>
      <c r="J12" s="15" t="str">
        <f t="shared" si="8"/>
        <v/>
      </c>
      <c r="K12" s="330" t="str">
        <f t="shared" si="2"/>
        <v/>
      </c>
      <c r="L12" s="50" t="str">
        <f t="shared" si="3"/>
        <v/>
      </c>
      <c r="M12" s="331" t="str">
        <f t="shared" si="9"/>
        <v/>
      </c>
      <c r="N12" s="305" t="b">
        <f t="shared" si="5"/>
        <v>0</v>
      </c>
      <c r="O12" s="317">
        <f t="shared" si="10"/>
        <v>1</v>
      </c>
    </row>
    <row r="13" spans="1:15" ht="15.75" customHeight="1" x14ac:dyDescent="0.25">
      <c r="A13" s="124">
        <v>4</v>
      </c>
      <c r="B13" s="6"/>
      <c r="C13" s="6"/>
      <c r="D13" s="6"/>
      <c r="E13" s="6"/>
      <c r="F13" s="186"/>
      <c r="G13" s="186"/>
      <c r="H13" s="186"/>
      <c r="I13" s="15" t="str">
        <f t="shared" si="7"/>
        <v/>
      </c>
      <c r="J13" s="15" t="str">
        <f t="shared" si="8"/>
        <v/>
      </c>
      <c r="K13" s="330" t="str">
        <f t="shared" si="2"/>
        <v/>
      </c>
      <c r="L13" s="50" t="str">
        <f t="shared" si="3"/>
        <v/>
      </c>
      <c r="M13" s="331" t="str">
        <f t="shared" si="9"/>
        <v/>
      </c>
      <c r="N13" s="305" t="b">
        <f t="shared" si="5"/>
        <v>0</v>
      </c>
      <c r="O13" s="317">
        <f t="shared" si="10"/>
        <v>1</v>
      </c>
    </row>
    <row r="14" spans="1:15" x14ac:dyDescent="0.25">
      <c r="A14" s="124">
        <v>5</v>
      </c>
      <c r="B14" s="6"/>
      <c r="C14" s="6"/>
      <c r="D14" s="6"/>
      <c r="E14" s="6"/>
      <c r="F14" s="186"/>
      <c r="G14" s="186"/>
      <c r="H14" s="186"/>
      <c r="I14" s="15" t="str">
        <f t="shared" si="7"/>
        <v/>
      </c>
      <c r="J14" s="15" t="str">
        <f t="shared" si="8"/>
        <v/>
      </c>
      <c r="K14" s="330" t="str">
        <f t="shared" si="2"/>
        <v/>
      </c>
      <c r="L14" s="50" t="str">
        <f t="shared" si="3"/>
        <v/>
      </c>
      <c r="M14" s="331" t="str">
        <f t="shared" si="9"/>
        <v/>
      </c>
      <c r="N14" s="305" t="b">
        <f t="shared" si="5"/>
        <v>0</v>
      </c>
      <c r="O14" s="317">
        <f t="shared" si="10"/>
        <v>1</v>
      </c>
    </row>
    <row r="15" spans="1:15" x14ac:dyDescent="0.25">
      <c r="A15" s="124">
        <v>6</v>
      </c>
      <c r="B15" s="6"/>
      <c r="C15" s="6"/>
      <c r="D15" s="6"/>
      <c r="E15" s="6"/>
      <c r="F15" s="186"/>
      <c r="G15" s="186"/>
      <c r="H15" s="186"/>
      <c r="I15" s="15" t="str">
        <f t="shared" si="7"/>
        <v/>
      </c>
      <c r="J15" s="15" t="str">
        <f t="shared" si="8"/>
        <v/>
      </c>
      <c r="K15" s="330" t="str">
        <f t="shared" si="2"/>
        <v/>
      </c>
      <c r="L15" s="50" t="str">
        <f t="shared" si="3"/>
        <v/>
      </c>
      <c r="M15" s="331" t="str">
        <f t="shared" si="9"/>
        <v/>
      </c>
      <c r="N15" s="305" t="b">
        <f t="shared" si="5"/>
        <v>0</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G15" sqref="G15"/>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482</v>
      </c>
      <c r="H1" s="53"/>
      <c r="I1" s="55"/>
      <c r="J1" s="45"/>
      <c r="K1" s="54"/>
      <c r="L1" s="45"/>
      <c r="M1" s="45"/>
    </row>
    <row r="2" spans="1:13" s="52" customFormat="1" x14ac:dyDescent="0.2">
      <c r="A2" s="302" t="str">
        <f>IF(ISBLANK(facultate), IF(ISBLANK(departament),"","Departament " &amp; departament), "Facultatea " &amp; facultate)</f>
        <v>Facultatea Mecanică</v>
      </c>
      <c r="H2" s="53"/>
      <c r="I2" s="55"/>
      <c r="J2" s="45"/>
      <c r="K2" s="54"/>
      <c r="L2" s="45"/>
      <c r="M2" s="45"/>
    </row>
    <row r="3" spans="1:13" s="52" customFormat="1" x14ac:dyDescent="0.2">
      <c r="A3" s="302" t="str">
        <f>IF(ISBLANK(departament),"","Departamentul " &amp; departament)</f>
        <v>Departamentul Mecanica și Rezistența Materialelor</v>
      </c>
      <c r="H3" s="53"/>
      <c r="I3" s="55"/>
      <c r="J3" s="45"/>
      <c r="K3" s="54"/>
      <c r="L3" s="45"/>
      <c r="M3" s="45"/>
    </row>
    <row r="4" spans="1:13" s="48" customFormat="1" x14ac:dyDescent="0.25">
      <c r="A4" s="472" t="s">
        <v>783</v>
      </c>
      <c r="B4" s="472"/>
      <c r="C4" s="472"/>
      <c r="D4" s="472"/>
      <c r="E4" s="472"/>
      <c r="F4" s="472"/>
      <c r="G4" s="472"/>
      <c r="H4" s="472"/>
      <c r="I4" s="472"/>
      <c r="J4" s="299"/>
      <c r="K4" s="46"/>
      <c r="L4" s="47"/>
    </row>
    <row r="5" spans="1:13" s="48" customFormat="1" x14ac:dyDescent="0.25">
      <c r="A5" s="472" t="s">
        <v>808</v>
      </c>
      <c r="B5" s="472"/>
      <c r="C5" s="472"/>
      <c r="D5" s="472"/>
      <c r="E5" s="472"/>
      <c r="F5" s="472"/>
      <c r="G5" s="472"/>
      <c r="H5" s="472"/>
      <c r="I5" s="472"/>
      <c r="J5" s="299"/>
      <c r="K5" s="46"/>
      <c r="L5" s="47"/>
    </row>
    <row r="6" spans="1:13" s="48" customFormat="1" ht="13.5" customHeight="1" x14ac:dyDescent="0.25">
      <c r="A6" s="45"/>
      <c r="I6" s="303" t="str">
        <f>CONCATENATE(functie," ",nume_candidat)</f>
        <v>Conferențiar Vigaru Cosmina Simona</v>
      </c>
      <c r="J6" s="303" t="str">
        <f>CONCATENATE(functie," ",nume_candidat)</f>
        <v>Conferențiar Vigaru Cosmina Simona</v>
      </c>
      <c r="L6" s="47"/>
    </row>
    <row r="7" spans="1:13" ht="18.75" customHeight="1" x14ac:dyDescent="0.25">
      <c r="A7" s="469" t="s">
        <v>337</v>
      </c>
      <c r="B7" s="456" t="s">
        <v>778</v>
      </c>
      <c r="C7" s="456" t="s">
        <v>773</v>
      </c>
      <c r="D7" s="139" t="s">
        <v>800</v>
      </c>
      <c r="E7" s="124"/>
      <c r="F7" s="124"/>
      <c r="G7" s="124"/>
      <c r="H7" s="466" t="s">
        <v>2</v>
      </c>
      <c r="I7" s="469" t="s">
        <v>543</v>
      </c>
      <c r="J7" s="466" t="s">
        <v>1102</v>
      </c>
      <c r="K7" s="469" t="s">
        <v>4</v>
      </c>
      <c r="L7" s="474" t="s">
        <v>540</v>
      </c>
      <c r="M7" s="463" t="s">
        <v>550</v>
      </c>
    </row>
    <row r="8" spans="1:13" ht="18.75" customHeight="1" x14ac:dyDescent="0.25">
      <c r="A8" s="470"/>
      <c r="B8" s="473"/>
      <c r="C8" s="473"/>
      <c r="D8" s="124"/>
      <c r="E8" s="139" t="s">
        <v>776</v>
      </c>
      <c r="F8" s="124"/>
      <c r="G8" s="124"/>
      <c r="H8" s="467"/>
      <c r="I8" s="470"/>
      <c r="J8" s="467"/>
      <c r="K8" s="470"/>
      <c r="L8" s="475"/>
      <c r="M8" s="463"/>
    </row>
    <row r="9" spans="1:13" ht="18.75" customHeight="1" x14ac:dyDescent="0.25">
      <c r="A9" s="470"/>
      <c r="B9" s="473"/>
      <c r="C9" s="473"/>
      <c r="D9" s="139"/>
      <c r="E9" s="139"/>
      <c r="F9" s="139" t="s">
        <v>774</v>
      </c>
      <c r="G9" s="124"/>
      <c r="H9" s="467"/>
      <c r="I9" s="471"/>
      <c r="J9" s="467"/>
      <c r="K9" s="471"/>
      <c r="L9" s="475"/>
      <c r="M9" s="463"/>
    </row>
    <row r="10" spans="1:13" ht="18.75" customHeight="1" x14ac:dyDescent="0.25">
      <c r="A10" s="471"/>
      <c r="B10" s="457"/>
      <c r="C10" s="457"/>
      <c r="D10" s="124"/>
      <c r="F10" s="139"/>
      <c r="G10" s="139" t="s">
        <v>775</v>
      </c>
      <c r="H10" s="468"/>
      <c r="I10" s="304" t="str">
        <f>CONCATENATE("ultimii ",durata_evaluare," ani")</f>
        <v>ultimii 5 ani</v>
      </c>
      <c r="J10" s="468"/>
      <c r="K10" s="304" t="str">
        <f>CONCATENATE("ultimii                                  ",durata_evaluare," ani")</f>
        <v>ultimii                                  5 ani</v>
      </c>
      <c r="L10" s="476"/>
      <c r="M10" s="463"/>
    </row>
    <row r="11" spans="1:13" x14ac:dyDescent="0.25">
      <c r="A11" s="49"/>
      <c r="B11" s="57"/>
      <c r="C11" s="57"/>
      <c r="D11" s="57"/>
      <c r="E11" s="57"/>
      <c r="F11" s="57"/>
      <c r="G11" s="57"/>
      <c r="H11" s="29"/>
      <c r="I11" s="129">
        <f>SUMIF(I12:I1012,"&gt;0")</f>
        <v>550</v>
      </c>
      <c r="J11" s="358"/>
      <c r="K11" s="4">
        <f t="shared" ref="K11" si="0">SUMIF(K12:K110,"&gt;0")</f>
        <v>4</v>
      </c>
      <c r="L11" s="12"/>
      <c r="M11" s="43"/>
    </row>
    <row r="12" spans="1:13" ht="31.5" x14ac:dyDescent="0.25">
      <c r="A12" s="36">
        <v>1</v>
      </c>
      <c r="B12" s="7" t="s">
        <v>1238</v>
      </c>
      <c r="C12" s="7" t="s">
        <v>1241</v>
      </c>
      <c r="D12" s="7"/>
      <c r="E12" s="7"/>
      <c r="F12" s="7" t="s">
        <v>317</v>
      </c>
      <c r="G12" s="7"/>
      <c r="H12" s="187">
        <v>2023</v>
      </c>
      <c r="I12" s="15">
        <f t="shared" ref="I12" si="1">IF(OR($B12="",$C12="",$H12&lt;an_initial,$H12&gt;an_final,$L12=FALSE),"",K12*(IF(D12="X",100,0) + IF(E12="X",50,0) + IF(F12="X",200,0) + IF(G12="X",150,0) ))</f>
        <v>200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ht="31.5" x14ac:dyDescent="0.25">
      <c r="A13" s="36">
        <v>2</v>
      </c>
      <c r="B13" s="7" t="s">
        <v>1238</v>
      </c>
      <c r="C13" s="7" t="s">
        <v>1244</v>
      </c>
      <c r="D13" s="7"/>
      <c r="E13" s="7" t="s">
        <v>317</v>
      </c>
      <c r="F13" s="7"/>
      <c r="G13" s="7"/>
      <c r="H13" s="187">
        <v>2023</v>
      </c>
      <c r="I13" s="15">
        <f t="shared" ref="I13:I76" si="5">IF(OR($B13="",$C13="",$H13&lt;an_initial,$H13&gt;an_final,$L13=FALSE),"",K13*(IF(D13="X",100,0) + IF(E13="X",50,0) + IF(F13="X",200,0) + IF(G13="X",150,0) ))</f>
        <v>50</v>
      </c>
      <c r="J13" s="36"/>
      <c r="K13" s="50">
        <f t="shared" si="2"/>
        <v>1</v>
      </c>
      <c r="L13" s="305" t="b">
        <f t="shared" si="3"/>
        <v>1</v>
      </c>
      <c r="M13" s="306">
        <f t="shared" ref="M13:M76" si="6">LEN(B13)-LEN(SUBSTITUTE(B13,",",""))+1</f>
        <v>1</v>
      </c>
    </row>
    <row r="14" spans="1:13" ht="31.5" x14ac:dyDescent="0.25">
      <c r="A14" s="36">
        <v>3</v>
      </c>
      <c r="B14" s="7" t="s">
        <v>1238</v>
      </c>
      <c r="C14" s="7" t="s">
        <v>1243</v>
      </c>
      <c r="D14" s="7"/>
      <c r="E14" s="7"/>
      <c r="F14" s="7"/>
      <c r="G14" s="7" t="s">
        <v>317</v>
      </c>
      <c r="H14" s="187">
        <v>2021</v>
      </c>
      <c r="I14" s="15">
        <f t="shared" si="5"/>
        <v>150</v>
      </c>
      <c r="J14" s="36"/>
      <c r="K14" s="50">
        <f t="shared" si="2"/>
        <v>1</v>
      </c>
      <c r="L14" s="305" t="b">
        <f t="shared" si="3"/>
        <v>1</v>
      </c>
      <c r="M14" s="306">
        <f t="shared" si="6"/>
        <v>1</v>
      </c>
    </row>
    <row r="15" spans="1:13" x14ac:dyDescent="0.25">
      <c r="A15" s="36">
        <v>4</v>
      </c>
      <c r="B15" s="7" t="s">
        <v>1238</v>
      </c>
      <c r="C15" s="7" t="s">
        <v>1242</v>
      </c>
      <c r="D15" s="7"/>
      <c r="E15" s="7"/>
      <c r="F15" s="7"/>
      <c r="G15" s="7" t="s">
        <v>317</v>
      </c>
      <c r="H15" s="186">
        <v>2023</v>
      </c>
      <c r="I15" s="15">
        <f t="shared" si="5"/>
        <v>150</v>
      </c>
      <c r="J15" s="36"/>
      <c r="K15" s="50">
        <f t="shared" si="2"/>
        <v>1</v>
      </c>
      <c r="L15" s="305" t="b">
        <f t="shared" si="3"/>
        <v>1</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4" zoomScaleNormal="100" workbookViewId="0">
      <selection activeCell="N12" sqref="N12"/>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2" t="str">
        <f>IF(ISBLANK(facultate), IF(ISBLANK(departament),"","Departament " &amp; departament), "Facultatea " &amp; facultate)</f>
        <v>Facultatea Mecanică</v>
      </c>
      <c r="D2" s="53"/>
      <c r="E2" s="55"/>
      <c r="F2" s="45"/>
      <c r="G2" s="54"/>
    </row>
    <row r="3" spans="1:9" s="52" customFormat="1" x14ac:dyDescent="0.2">
      <c r="A3" s="302" t="str">
        <f>IF(ISBLANK(departament),"","Departamentul " &amp; departament)</f>
        <v>Departamentul Mecanica și Rezistența Materialelor</v>
      </c>
      <c r="D3" s="53"/>
      <c r="E3" s="55"/>
      <c r="F3" s="45"/>
      <c r="G3" s="54"/>
    </row>
    <row r="4" spans="1:9" x14ac:dyDescent="0.25">
      <c r="A4" s="458" t="s">
        <v>783</v>
      </c>
      <c r="B4" s="458"/>
      <c r="C4" s="458"/>
      <c r="D4" s="458"/>
      <c r="E4" s="458"/>
      <c r="F4" s="299"/>
      <c r="G4" s="194"/>
    </row>
    <row r="5" spans="1:9" x14ac:dyDescent="0.25">
      <c r="A5" s="458" t="s">
        <v>777</v>
      </c>
      <c r="B5" s="458"/>
      <c r="C5" s="458"/>
      <c r="D5" s="458"/>
      <c r="E5" s="458"/>
      <c r="F5" s="299"/>
      <c r="G5" s="194"/>
    </row>
    <row r="6" spans="1:9" ht="13.5" customHeight="1" x14ac:dyDescent="0.25">
      <c r="D6" s="56"/>
      <c r="E6" s="303"/>
      <c r="F6" s="303" t="str">
        <f>CONCATENATE(functie," ",nume_candidat)</f>
        <v>Conferențiar Vigaru Cosmina Simona</v>
      </c>
    </row>
    <row r="7" spans="1:9" ht="18.75" customHeight="1" x14ac:dyDescent="0.25">
      <c r="A7" s="456" t="s">
        <v>337</v>
      </c>
      <c r="B7" s="456" t="s">
        <v>453</v>
      </c>
      <c r="C7" s="456" t="s">
        <v>779</v>
      </c>
      <c r="D7" s="466" t="s">
        <v>2</v>
      </c>
      <c r="E7" s="456" t="s">
        <v>543</v>
      </c>
      <c r="F7" s="466" t="s">
        <v>1102</v>
      </c>
      <c r="G7" s="456" t="s">
        <v>4</v>
      </c>
      <c r="H7" s="477" t="s">
        <v>540</v>
      </c>
      <c r="I7" s="463" t="s">
        <v>550</v>
      </c>
    </row>
    <row r="8" spans="1:9" ht="18.75" customHeight="1" x14ac:dyDescent="0.25">
      <c r="A8" s="473"/>
      <c r="B8" s="473"/>
      <c r="C8" s="473"/>
      <c r="D8" s="467"/>
      <c r="E8" s="473"/>
      <c r="F8" s="467"/>
      <c r="G8" s="473"/>
      <c r="H8" s="478"/>
      <c r="I8" s="463"/>
    </row>
    <row r="9" spans="1:9" ht="18.75" customHeight="1" x14ac:dyDescent="0.25">
      <c r="A9" s="473"/>
      <c r="B9" s="473"/>
      <c r="C9" s="473"/>
      <c r="D9" s="467"/>
      <c r="E9" s="457"/>
      <c r="F9" s="467"/>
      <c r="G9" s="457"/>
      <c r="H9" s="478"/>
      <c r="I9" s="463"/>
    </row>
    <row r="10" spans="1:9" ht="18.75" customHeight="1" x14ac:dyDescent="0.25">
      <c r="A10" s="457"/>
      <c r="B10" s="457"/>
      <c r="C10" s="457"/>
      <c r="D10" s="468"/>
      <c r="E10" s="304" t="str">
        <f>CONCATENATE("ultimii ",durata_evaluare," ani")</f>
        <v>ultimii 5 ani</v>
      </c>
      <c r="F10" s="468"/>
      <c r="G10" s="304" t="str">
        <f>CONCATENATE("ultimii                                  ",durata_evaluare," ani")</f>
        <v>ultimii                                  5 ani</v>
      </c>
      <c r="H10" s="479"/>
      <c r="I10" s="463"/>
    </row>
    <row r="11" spans="1:9" x14ac:dyDescent="0.25">
      <c r="A11" s="78"/>
      <c r="B11" s="57"/>
      <c r="C11" s="57"/>
      <c r="D11" s="29"/>
      <c r="E11" s="129">
        <f>SUMIF(E12:E1012,"&gt;0")</f>
        <v>390</v>
      </c>
      <c r="F11" s="358"/>
      <c r="G11" s="4">
        <f t="shared" ref="G11" si="0">SUMIF(G12:G110,"&gt;0")</f>
        <v>39</v>
      </c>
      <c r="H11" s="259"/>
    </row>
    <row r="12" spans="1:9" ht="31.5" x14ac:dyDescent="0.25">
      <c r="A12" s="36">
        <v>1</v>
      </c>
      <c r="B12" s="7" t="s">
        <v>1245</v>
      </c>
      <c r="C12" s="7" t="s">
        <v>1247</v>
      </c>
      <c r="D12" s="187">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x14ac:dyDescent="0.25">
      <c r="A13" s="36">
        <v>2</v>
      </c>
      <c r="B13" s="7" t="s">
        <v>1248</v>
      </c>
      <c r="C13" s="424" t="s">
        <v>1246</v>
      </c>
      <c r="D13" s="187">
        <v>2019</v>
      </c>
      <c r="E13" s="15">
        <f t="shared" si="1"/>
        <v>10</v>
      </c>
      <c r="F13" s="36"/>
      <c r="G13" s="50">
        <f t="shared" si="2"/>
        <v>1</v>
      </c>
      <c r="H13" s="305" t="b">
        <f t="shared" si="3"/>
        <v>0</v>
      </c>
      <c r="I13" s="306">
        <f t="shared" ref="I13:I76" si="5">LEN(B13)-LEN(SUBSTITUTE(B13,",",""))+1</f>
        <v>1</v>
      </c>
    </row>
    <row r="14" spans="1:9" ht="47.25" x14ac:dyDescent="0.25">
      <c r="A14" s="36">
        <v>3</v>
      </c>
      <c r="B14" s="7" t="s">
        <v>1250</v>
      </c>
      <c r="C14" s="7" t="s">
        <v>1292</v>
      </c>
      <c r="D14" s="187">
        <v>2019</v>
      </c>
      <c r="E14" s="15">
        <f t="shared" si="1"/>
        <v>10</v>
      </c>
      <c r="F14" s="36"/>
      <c r="G14" s="50">
        <f t="shared" si="2"/>
        <v>1</v>
      </c>
      <c r="H14" s="305" t="b">
        <f t="shared" si="3"/>
        <v>0</v>
      </c>
      <c r="I14" s="306">
        <f t="shared" si="5"/>
        <v>1</v>
      </c>
    </row>
    <row r="15" spans="1:9" ht="31.5" x14ac:dyDescent="0.25">
      <c r="A15" s="36">
        <v>4</v>
      </c>
      <c r="B15" s="7" t="s">
        <v>1249</v>
      </c>
      <c r="C15" s="7" t="s">
        <v>1251</v>
      </c>
      <c r="D15" s="423">
        <v>2019</v>
      </c>
      <c r="E15" s="15">
        <f t="shared" si="1"/>
        <v>10</v>
      </c>
      <c r="F15" s="36"/>
      <c r="G15" s="50">
        <f t="shared" si="2"/>
        <v>1</v>
      </c>
      <c r="H15" s="305" t="b">
        <f t="shared" si="3"/>
        <v>0</v>
      </c>
      <c r="I15" s="306">
        <f t="shared" si="5"/>
        <v>1</v>
      </c>
    </row>
    <row r="16" spans="1:9" ht="47.25" x14ac:dyDescent="0.25">
      <c r="A16" s="36">
        <v>5</v>
      </c>
      <c r="B16" s="7" t="s">
        <v>1253</v>
      </c>
      <c r="C16" s="7" t="s">
        <v>1252</v>
      </c>
      <c r="D16" s="423">
        <v>2019</v>
      </c>
      <c r="E16" s="15">
        <f t="shared" si="1"/>
        <v>10</v>
      </c>
      <c r="F16" s="36"/>
      <c r="G16" s="50">
        <f t="shared" si="2"/>
        <v>1</v>
      </c>
      <c r="H16" s="305" t="b">
        <f t="shared" si="3"/>
        <v>0</v>
      </c>
      <c r="I16" s="306">
        <f t="shared" si="5"/>
        <v>1</v>
      </c>
    </row>
    <row r="17" spans="1:9" ht="47.25" x14ac:dyDescent="0.25">
      <c r="A17" s="36">
        <v>6</v>
      </c>
      <c r="B17" s="7" t="s">
        <v>1255</v>
      </c>
      <c r="C17" s="7" t="s">
        <v>1254</v>
      </c>
      <c r="D17" s="423">
        <v>2019</v>
      </c>
      <c r="E17" s="15">
        <f t="shared" si="1"/>
        <v>10</v>
      </c>
      <c r="F17" s="36"/>
      <c r="G17" s="50">
        <f t="shared" si="2"/>
        <v>1</v>
      </c>
      <c r="H17" s="305" t="b">
        <f t="shared" si="3"/>
        <v>0</v>
      </c>
      <c r="I17" s="306">
        <f t="shared" si="5"/>
        <v>1</v>
      </c>
    </row>
    <row r="18" spans="1:9" ht="31.5" x14ac:dyDescent="0.25">
      <c r="A18" s="36">
        <v>7</v>
      </c>
      <c r="B18" s="7" t="s">
        <v>1256</v>
      </c>
      <c r="C18" s="7" t="s">
        <v>1257</v>
      </c>
      <c r="D18" s="187">
        <v>2019</v>
      </c>
      <c r="E18" s="15">
        <f t="shared" si="1"/>
        <v>10</v>
      </c>
      <c r="F18" s="36"/>
      <c r="G18" s="50">
        <f t="shared" si="2"/>
        <v>1</v>
      </c>
      <c r="H18" s="305" t="b">
        <f t="shared" si="3"/>
        <v>0</v>
      </c>
      <c r="I18" s="306">
        <f t="shared" si="5"/>
        <v>1</v>
      </c>
    </row>
    <row r="19" spans="1:9" ht="63" x14ac:dyDescent="0.25">
      <c r="A19" s="36">
        <v>8</v>
      </c>
      <c r="B19" s="7" t="s">
        <v>1258</v>
      </c>
      <c r="C19" s="7" t="s">
        <v>1259</v>
      </c>
      <c r="D19" s="187">
        <v>2019</v>
      </c>
      <c r="E19" s="15">
        <f t="shared" si="1"/>
        <v>10</v>
      </c>
      <c r="F19" s="36"/>
      <c r="G19" s="50">
        <f t="shared" si="2"/>
        <v>1</v>
      </c>
      <c r="H19" s="305" t="b">
        <f t="shared" si="3"/>
        <v>0</v>
      </c>
      <c r="I19" s="306">
        <f t="shared" si="5"/>
        <v>1</v>
      </c>
    </row>
    <row r="20" spans="1:9" ht="31.5" x14ac:dyDescent="0.25">
      <c r="A20" s="36">
        <v>9</v>
      </c>
      <c r="B20" s="7" t="s">
        <v>1260</v>
      </c>
      <c r="C20" s="7" t="s">
        <v>1261</v>
      </c>
      <c r="D20" s="187">
        <v>2019</v>
      </c>
      <c r="E20" s="15">
        <f t="shared" si="1"/>
        <v>10</v>
      </c>
      <c r="F20" s="36"/>
      <c r="G20" s="50">
        <f t="shared" si="2"/>
        <v>1</v>
      </c>
      <c r="H20" s="305" t="b">
        <f t="shared" si="3"/>
        <v>0</v>
      </c>
      <c r="I20" s="306">
        <f t="shared" si="5"/>
        <v>1</v>
      </c>
    </row>
    <row r="21" spans="1:9" x14ac:dyDescent="0.25">
      <c r="A21" s="36">
        <v>10</v>
      </c>
      <c r="B21" s="7" t="s">
        <v>1262</v>
      </c>
      <c r="C21" s="7" t="s">
        <v>1263</v>
      </c>
      <c r="D21" s="187">
        <v>2020</v>
      </c>
      <c r="E21" s="15">
        <f t="shared" si="1"/>
        <v>10</v>
      </c>
      <c r="F21" s="36"/>
      <c r="G21" s="50">
        <f t="shared" si="2"/>
        <v>1</v>
      </c>
      <c r="H21" s="305" t="b">
        <f t="shared" si="3"/>
        <v>0</v>
      </c>
      <c r="I21" s="306">
        <f t="shared" si="5"/>
        <v>1</v>
      </c>
    </row>
    <row r="22" spans="1:9" ht="31.5" x14ac:dyDescent="0.25">
      <c r="A22" s="36">
        <v>11</v>
      </c>
      <c r="B22" s="7" t="s">
        <v>1264</v>
      </c>
      <c r="C22" s="7" t="s">
        <v>1265</v>
      </c>
      <c r="D22" s="187">
        <v>2020</v>
      </c>
      <c r="E22" s="15">
        <f t="shared" si="1"/>
        <v>10</v>
      </c>
      <c r="F22" s="36"/>
      <c r="G22" s="50">
        <f t="shared" si="2"/>
        <v>1</v>
      </c>
      <c r="H22" s="305" t="b">
        <f t="shared" si="3"/>
        <v>0</v>
      </c>
      <c r="I22" s="306">
        <f t="shared" si="5"/>
        <v>1</v>
      </c>
    </row>
    <row r="23" spans="1:9" x14ac:dyDescent="0.25">
      <c r="A23" s="36">
        <v>12</v>
      </c>
      <c r="B23" s="7" t="s">
        <v>1266</v>
      </c>
      <c r="C23" s="7" t="s">
        <v>1267</v>
      </c>
      <c r="D23" s="423">
        <v>2020</v>
      </c>
      <c r="E23" s="15">
        <f t="shared" si="1"/>
        <v>10</v>
      </c>
      <c r="F23" s="36"/>
      <c r="G23" s="50">
        <f t="shared" si="2"/>
        <v>1</v>
      </c>
      <c r="H23" s="305" t="b">
        <f t="shared" si="3"/>
        <v>0</v>
      </c>
      <c r="I23" s="306">
        <f t="shared" si="5"/>
        <v>1</v>
      </c>
    </row>
    <row r="24" spans="1:9" ht="31.5" x14ac:dyDescent="0.25">
      <c r="A24" s="36">
        <v>13</v>
      </c>
      <c r="B24" s="7" t="s">
        <v>1268</v>
      </c>
      <c r="C24" s="7" t="s">
        <v>1269</v>
      </c>
      <c r="D24" s="423">
        <v>2020</v>
      </c>
      <c r="E24" s="15">
        <f t="shared" si="1"/>
        <v>10</v>
      </c>
      <c r="F24" s="36"/>
      <c r="G24" s="50">
        <f t="shared" si="2"/>
        <v>1</v>
      </c>
      <c r="H24" s="305" t="b">
        <f t="shared" si="3"/>
        <v>0</v>
      </c>
      <c r="I24" s="306">
        <f t="shared" si="5"/>
        <v>2</v>
      </c>
    </row>
    <row r="25" spans="1:9" ht="31.5" x14ac:dyDescent="0.25">
      <c r="A25" s="36">
        <v>14</v>
      </c>
      <c r="B25" s="7" t="s">
        <v>1270</v>
      </c>
      <c r="C25" s="7" t="s">
        <v>1271</v>
      </c>
      <c r="D25" s="423">
        <v>2020</v>
      </c>
      <c r="E25" s="15">
        <f t="shared" si="1"/>
        <v>10</v>
      </c>
      <c r="F25" s="36"/>
      <c r="G25" s="50">
        <f t="shared" si="2"/>
        <v>1</v>
      </c>
      <c r="H25" s="305" t="b">
        <f t="shared" si="3"/>
        <v>0</v>
      </c>
      <c r="I25" s="306">
        <f t="shared" si="5"/>
        <v>1</v>
      </c>
    </row>
    <row r="26" spans="1:9" ht="47.25" x14ac:dyDescent="0.25">
      <c r="A26" s="36">
        <v>15</v>
      </c>
      <c r="B26" s="7" t="s">
        <v>1272</v>
      </c>
      <c r="C26" s="7" t="s">
        <v>1273</v>
      </c>
      <c r="D26" s="423">
        <v>2021</v>
      </c>
      <c r="E26" s="15">
        <f t="shared" si="1"/>
        <v>10</v>
      </c>
      <c r="F26" s="36"/>
      <c r="G26" s="50">
        <f t="shared" si="2"/>
        <v>1</v>
      </c>
      <c r="H26" s="305" t="b">
        <f t="shared" si="3"/>
        <v>0</v>
      </c>
      <c r="I26" s="306">
        <f t="shared" si="5"/>
        <v>1</v>
      </c>
    </row>
    <row r="27" spans="1:9" ht="31.5" x14ac:dyDescent="0.25">
      <c r="A27" s="36">
        <v>16</v>
      </c>
      <c r="B27" s="7" t="s">
        <v>1274</v>
      </c>
      <c r="C27" s="7" t="s">
        <v>1275</v>
      </c>
      <c r="D27" s="423">
        <v>2021</v>
      </c>
      <c r="E27" s="15">
        <f t="shared" si="1"/>
        <v>10</v>
      </c>
      <c r="F27" s="36"/>
      <c r="G27" s="50">
        <f t="shared" si="2"/>
        <v>1</v>
      </c>
      <c r="H27" s="305" t="b">
        <f t="shared" si="3"/>
        <v>0</v>
      </c>
      <c r="I27" s="306">
        <f t="shared" si="5"/>
        <v>1</v>
      </c>
    </row>
    <row r="28" spans="1:9" ht="31.5" x14ac:dyDescent="0.25">
      <c r="A28" s="36">
        <v>17</v>
      </c>
      <c r="B28" s="7" t="s">
        <v>1276</v>
      </c>
      <c r="C28" s="7" t="s">
        <v>1277</v>
      </c>
      <c r="D28" s="187">
        <v>2021</v>
      </c>
      <c r="E28" s="15">
        <f t="shared" si="1"/>
        <v>10</v>
      </c>
      <c r="F28" s="36"/>
      <c r="G28" s="50">
        <f t="shared" si="2"/>
        <v>1</v>
      </c>
      <c r="H28" s="305" t="b">
        <f t="shared" si="3"/>
        <v>0</v>
      </c>
      <c r="I28" s="306">
        <f t="shared" si="5"/>
        <v>1</v>
      </c>
    </row>
    <row r="29" spans="1:9" ht="31.5" x14ac:dyDescent="0.25">
      <c r="A29" s="36">
        <v>18</v>
      </c>
      <c r="B29" s="7" t="s">
        <v>1278</v>
      </c>
      <c r="C29" s="7" t="s">
        <v>1280</v>
      </c>
      <c r="D29" s="187">
        <v>2021</v>
      </c>
      <c r="E29" s="15">
        <f t="shared" si="1"/>
        <v>10</v>
      </c>
      <c r="F29" s="36"/>
      <c r="G29" s="50">
        <f t="shared" si="2"/>
        <v>1</v>
      </c>
      <c r="H29" s="305" t="b">
        <f t="shared" si="3"/>
        <v>0</v>
      </c>
      <c r="I29" s="306">
        <f t="shared" si="5"/>
        <v>1</v>
      </c>
    </row>
    <row r="30" spans="1:9" ht="47.25" x14ac:dyDescent="0.25">
      <c r="A30" s="36">
        <v>19</v>
      </c>
      <c r="B30" s="7" t="s">
        <v>1279</v>
      </c>
      <c r="C30" s="7" t="s">
        <v>1281</v>
      </c>
      <c r="D30" s="187">
        <v>2021</v>
      </c>
      <c r="E30" s="15">
        <f t="shared" si="1"/>
        <v>10</v>
      </c>
      <c r="F30" s="36"/>
      <c r="G30" s="50">
        <f t="shared" si="2"/>
        <v>1</v>
      </c>
      <c r="H30" s="305" t="b">
        <f t="shared" si="3"/>
        <v>0</v>
      </c>
      <c r="I30" s="306">
        <f t="shared" si="5"/>
        <v>1</v>
      </c>
    </row>
    <row r="31" spans="1:9" ht="31.5" x14ac:dyDescent="0.25">
      <c r="A31" s="36">
        <v>20</v>
      </c>
      <c r="B31" s="7" t="s">
        <v>1282</v>
      </c>
      <c r="C31" s="7" t="s">
        <v>1283</v>
      </c>
      <c r="D31" s="187">
        <v>2021</v>
      </c>
      <c r="E31" s="15">
        <f t="shared" si="1"/>
        <v>10</v>
      </c>
      <c r="F31" s="36"/>
      <c r="G31" s="50">
        <f t="shared" si="2"/>
        <v>1</v>
      </c>
      <c r="H31" s="305" t="b">
        <f t="shared" si="3"/>
        <v>0</v>
      </c>
      <c r="I31" s="306">
        <f t="shared" si="5"/>
        <v>1</v>
      </c>
    </row>
    <row r="32" spans="1:9" ht="47.25" x14ac:dyDescent="0.25">
      <c r="A32" s="36">
        <v>21</v>
      </c>
      <c r="B32" s="7" t="s">
        <v>1284</v>
      </c>
      <c r="C32" s="7" t="s">
        <v>1285</v>
      </c>
      <c r="D32" s="187">
        <v>2021</v>
      </c>
      <c r="E32" s="15">
        <f t="shared" si="1"/>
        <v>10</v>
      </c>
      <c r="F32" s="36"/>
      <c r="G32" s="50">
        <f t="shared" si="2"/>
        <v>1</v>
      </c>
      <c r="H32" s="305" t="b">
        <f t="shared" si="3"/>
        <v>0</v>
      </c>
      <c r="I32" s="306">
        <f t="shared" si="5"/>
        <v>1</v>
      </c>
    </row>
    <row r="33" spans="1:9" ht="31.5" x14ac:dyDescent="0.25">
      <c r="A33" s="36">
        <v>22</v>
      </c>
      <c r="B33" s="7" t="s">
        <v>1286</v>
      </c>
      <c r="C33" s="7" t="s">
        <v>1287</v>
      </c>
      <c r="D33" s="187">
        <v>2021</v>
      </c>
      <c r="E33" s="15">
        <f t="shared" si="1"/>
        <v>10</v>
      </c>
      <c r="F33" s="36"/>
      <c r="G33" s="50">
        <f t="shared" si="2"/>
        <v>1</v>
      </c>
      <c r="H33" s="305" t="b">
        <f t="shared" si="3"/>
        <v>0</v>
      </c>
      <c r="I33" s="306">
        <f t="shared" si="5"/>
        <v>1</v>
      </c>
    </row>
    <row r="34" spans="1:9" ht="54.6" customHeight="1" x14ac:dyDescent="0.25">
      <c r="A34" s="36">
        <v>23</v>
      </c>
      <c r="B34" s="7" t="s">
        <v>1288</v>
      </c>
      <c r="C34" s="7" t="s">
        <v>1289</v>
      </c>
      <c r="D34" s="187">
        <v>2021</v>
      </c>
      <c r="E34" s="15">
        <f t="shared" si="1"/>
        <v>10</v>
      </c>
      <c r="F34" s="36"/>
      <c r="G34" s="50">
        <f t="shared" si="2"/>
        <v>1</v>
      </c>
      <c r="H34" s="305" t="b">
        <f t="shared" si="3"/>
        <v>0</v>
      </c>
      <c r="I34" s="306">
        <f t="shared" si="5"/>
        <v>1</v>
      </c>
    </row>
    <row r="35" spans="1:9" ht="47.25" x14ac:dyDescent="0.25">
      <c r="A35" s="36">
        <v>24</v>
      </c>
      <c r="B35" s="7" t="s">
        <v>1290</v>
      </c>
      <c r="C35" s="7" t="s">
        <v>1291</v>
      </c>
      <c r="D35" s="187">
        <v>2021</v>
      </c>
      <c r="E35" s="15">
        <f t="shared" si="1"/>
        <v>10</v>
      </c>
      <c r="F35" s="36"/>
      <c r="G35" s="50">
        <f t="shared" si="2"/>
        <v>1</v>
      </c>
      <c r="H35" s="305" t="b">
        <f t="shared" si="3"/>
        <v>0</v>
      </c>
      <c r="I35" s="306">
        <f t="shared" si="5"/>
        <v>1</v>
      </c>
    </row>
    <row r="36" spans="1:9" ht="63" x14ac:dyDescent="0.25">
      <c r="A36" s="36">
        <v>25</v>
      </c>
      <c r="B36" s="7" t="s">
        <v>1293</v>
      </c>
      <c r="C36" s="7" t="s">
        <v>1294</v>
      </c>
      <c r="D36" s="187">
        <v>2021</v>
      </c>
      <c r="E36" s="15">
        <f t="shared" si="1"/>
        <v>10</v>
      </c>
      <c r="F36" s="36"/>
      <c r="G36" s="50">
        <f t="shared" si="2"/>
        <v>1</v>
      </c>
      <c r="H36" s="305" t="b">
        <f t="shared" si="3"/>
        <v>0</v>
      </c>
      <c r="I36" s="306">
        <f t="shared" si="5"/>
        <v>1</v>
      </c>
    </row>
    <row r="37" spans="1:9" ht="31.5" x14ac:dyDescent="0.25">
      <c r="A37" s="36">
        <v>26</v>
      </c>
      <c r="B37" s="7" t="s">
        <v>1295</v>
      </c>
      <c r="C37" s="7" t="s">
        <v>1296</v>
      </c>
      <c r="D37" s="187">
        <v>2022</v>
      </c>
      <c r="E37" s="15">
        <f t="shared" si="1"/>
        <v>10</v>
      </c>
      <c r="F37" s="36"/>
      <c r="G37" s="50">
        <f t="shared" si="2"/>
        <v>1</v>
      </c>
      <c r="H37" s="305" t="b">
        <f t="shared" si="3"/>
        <v>0</v>
      </c>
      <c r="I37" s="306">
        <f t="shared" si="5"/>
        <v>1</v>
      </c>
    </row>
    <row r="38" spans="1:9" ht="31.5" x14ac:dyDescent="0.25">
      <c r="A38" s="36">
        <v>27</v>
      </c>
      <c r="B38" s="7" t="s">
        <v>1297</v>
      </c>
      <c r="C38" s="7" t="s">
        <v>1298</v>
      </c>
      <c r="D38" s="187">
        <v>2022</v>
      </c>
      <c r="E38" s="15">
        <f t="shared" si="1"/>
        <v>10</v>
      </c>
      <c r="F38" s="36"/>
      <c r="G38" s="50">
        <f t="shared" si="2"/>
        <v>1</v>
      </c>
      <c r="H38" s="305" t="b">
        <f t="shared" si="3"/>
        <v>0</v>
      </c>
      <c r="I38" s="306">
        <f t="shared" si="5"/>
        <v>1</v>
      </c>
    </row>
    <row r="39" spans="1:9" x14ac:dyDescent="0.25">
      <c r="A39" s="36">
        <v>28</v>
      </c>
      <c r="B39" s="7" t="s">
        <v>1299</v>
      </c>
      <c r="C39" s="7" t="s">
        <v>1300</v>
      </c>
      <c r="D39" s="187">
        <v>2022</v>
      </c>
      <c r="E39" s="15">
        <f t="shared" si="1"/>
        <v>10</v>
      </c>
      <c r="F39" s="36"/>
      <c r="G39" s="50">
        <f t="shared" si="2"/>
        <v>1</v>
      </c>
      <c r="H39" s="305" t="b">
        <f t="shared" si="3"/>
        <v>0</v>
      </c>
      <c r="I39" s="306">
        <f t="shared" si="5"/>
        <v>1</v>
      </c>
    </row>
    <row r="40" spans="1:9" ht="31.5" x14ac:dyDescent="0.25">
      <c r="A40" s="36">
        <v>29</v>
      </c>
      <c r="B40" s="7" t="s">
        <v>1301</v>
      </c>
      <c r="C40" s="7" t="s">
        <v>1302</v>
      </c>
      <c r="D40" s="187">
        <v>2022</v>
      </c>
      <c r="E40" s="15">
        <f t="shared" si="1"/>
        <v>10</v>
      </c>
      <c r="F40" s="36"/>
      <c r="G40" s="50">
        <f t="shared" si="2"/>
        <v>1</v>
      </c>
      <c r="H40" s="305" t="b">
        <f t="shared" si="3"/>
        <v>0</v>
      </c>
      <c r="I40" s="306">
        <f t="shared" si="5"/>
        <v>1</v>
      </c>
    </row>
    <row r="41" spans="1:9" ht="78.75" x14ac:dyDescent="0.25">
      <c r="A41" s="36">
        <v>30</v>
      </c>
      <c r="B41" s="7" t="s">
        <v>1303</v>
      </c>
      <c r="C41" s="7" t="s">
        <v>1304</v>
      </c>
      <c r="D41" s="187">
        <v>2022</v>
      </c>
      <c r="E41" s="15">
        <f t="shared" si="1"/>
        <v>10</v>
      </c>
      <c r="F41" s="36"/>
      <c r="G41" s="50">
        <f t="shared" si="2"/>
        <v>1</v>
      </c>
      <c r="H41" s="305" t="b">
        <f t="shared" si="3"/>
        <v>0</v>
      </c>
      <c r="I41" s="306">
        <f t="shared" si="5"/>
        <v>1</v>
      </c>
    </row>
    <row r="42" spans="1:9" ht="31.5" x14ac:dyDescent="0.25">
      <c r="A42" s="36">
        <v>31</v>
      </c>
      <c r="B42" s="7" t="s">
        <v>1305</v>
      </c>
      <c r="C42" s="7" t="s">
        <v>1306</v>
      </c>
      <c r="D42" s="187">
        <v>2022</v>
      </c>
      <c r="E42" s="15">
        <f t="shared" si="1"/>
        <v>10</v>
      </c>
      <c r="F42" s="36"/>
      <c r="G42" s="50">
        <f t="shared" si="2"/>
        <v>1</v>
      </c>
      <c r="H42" s="305" t="b">
        <f t="shared" si="3"/>
        <v>0</v>
      </c>
      <c r="I42" s="306">
        <f t="shared" si="5"/>
        <v>1</v>
      </c>
    </row>
    <row r="43" spans="1:9" ht="47.25" x14ac:dyDescent="0.25">
      <c r="A43" s="36">
        <v>32</v>
      </c>
      <c r="B43" s="7" t="s">
        <v>1307</v>
      </c>
      <c r="C43" s="7" t="s">
        <v>1308</v>
      </c>
      <c r="D43" s="187">
        <v>2022</v>
      </c>
      <c r="E43" s="15">
        <f t="shared" si="1"/>
        <v>10</v>
      </c>
      <c r="F43" s="36"/>
      <c r="G43" s="50">
        <f t="shared" si="2"/>
        <v>1</v>
      </c>
      <c r="H43" s="305" t="b">
        <f t="shared" si="3"/>
        <v>0</v>
      </c>
      <c r="I43" s="306">
        <f t="shared" si="5"/>
        <v>1</v>
      </c>
    </row>
    <row r="44" spans="1:9" ht="31.5" x14ac:dyDescent="0.25">
      <c r="A44" s="36">
        <v>33</v>
      </c>
      <c r="B44" s="7" t="s">
        <v>1309</v>
      </c>
      <c r="C44" s="7" t="s">
        <v>1310</v>
      </c>
      <c r="D44" s="187">
        <v>2022</v>
      </c>
      <c r="E44" s="15">
        <f t="shared" si="1"/>
        <v>10</v>
      </c>
      <c r="F44" s="36"/>
      <c r="G44" s="50">
        <f t="shared" si="2"/>
        <v>1</v>
      </c>
      <c r="H44" s="305" t="b">
        <f t="shared" si="3"/>
        <v>0</v>
      </c>
      <c r="I44" s="306">
        <f t="shared" si="5"/>
        <v>1</v>
      </c>
    </row>
    <row r="45" spans="1:9" ht="31.5" x14ac:dyDescent="0.25">
      <c r="A45" s="36">
        <v>34</v>
      </c>
      <c r="B45" s="7" t="s">
        <v>1311</v>
      </c>
      <c r="C45" s="7" t="s">
        <v>1263</v>
      </c>
      <c r="D45" s="187">
        <v>2022</v>
      </c>
      <c r="E45" s="15">
        <f t="shared" si="1"/>
        <v>10</v>
      </c>
      <c r="F45" s="36"/>
      <c r="G45" s="50">
        <f t="shared" si="2"/>
        <v>1</v>
      </c>
      <c r="H45" s="305" t="b">
        <f t="shared" si="3"/>
        <v>0</v>
      </c>
      <c r="I45" s="306">
        <f t="shared" si="5"/>
        <v>1</v>
      </c>
    </row>
    <row r="46" spans="1:9" ht="47.25" x14ac:dyDescent="0.25">
      <c r="A46" s="36">
        <v>35</v>
      </c>
      <c r="B46" s="7" t="s">
        <v>1312</v>
      </c>
      <c r="C46" s="7" t="s">
        <v>1313</v>
      </c>
      <c r="D46" s="187">
        <v>2023</v>
      </c>
      <c r="E46" s="15">
        <f t="shared" si="1"/>
        <v>10</v>
      </c>
      <c r="F46" s="36"/>
      <c r="G46" s="50">
        <f t="shared" si="2"/>
        <v>1</v>
      </c>
      <c r="H46" s="305" t="b">
        <f t="shared" si="3"/>
        <v>0</v>
      </c>
      <c r="I46" s="306">
        <f t="shared" si="5"/>
        <v>1</v>
      </c>
    </row>
    <row r="47" spans="1:9" ht="31.5" x14ac:dyDescent="0.25">
      <c r="A47" s="36">
        <v>36</v>
      </c>
      <c r="B47" s="7" t="s">
        <v>1315</v>
      </c>
      <c r="C47" s="7" t="s">
        <v>1314</v>
      </c>
      <c r="D47" s="187">
        <v>2023</v>
      </c>
      <c r="E47" s="15">
        <f t="shared" si="1"/>
        <v>10</v>
      </c>
      <c r="F47" s="36"/>
      <c r="G47" s="50">
        <f t="shared" si="2"/>
        <v>1</v>
      </c>
      <c r="H47" s="305" t="b">
        <f t="shared" si="3"/>
        <v>0</v>
      </c>
      <c r="I47" s="306">
        <f t="shared" si="5"/>
        <v>1</v>
      </c>
    </row>
    <row r="48" spans="1:9" ht="63" x14ac:dyDescent="0.25">
      <c r="A48" s="36">
        <v>37</v>
      </c>
      <c r="B48" s="7" t="s">
        <v>1316</v>
      </c>
      <c r="C48" s="7" t="s">
        <v>1317</v>
      </c>
      <c r="D48" s="187">
        <v>2023</v>
      </c>
      <c r="E48" s="15">
        <f t="shared" si="1"/>
        <v>10</v>
      </c>
      <c r="F48" s="36"/>
      <c r="G48" s="50">
        <f t="shared" si="2"/>
        <v>1</v>
      </c>
      <c r="H48" s="305" t="b">
        <f t="shared" si="3"/>
        <v>0</v>
      </c>
      <c r="I48" s="306">
        <f t="shared" si="5"/>
        <v>1</v>
      </c>
    </row>
    <row r="49" spans="1:9" x14ac:dyDescent="0.25">
      <c r="A49" s="36">
        <v>38</v>
      </c>
      <c r="B49" s="7" t="s">
        <v>1318</v>
      </c>
      <c r="C49" s="7" t="s">
        <v>1319</v>
      </c>
      <c r="D49" s="187">
        <v>2023</v>
      </c>
      <c r="E49" s="15">
        <f t="shared" si="1"/>
        <v>10</v>
      </c>
      <c r="F49" s="36"/>
      <c r="G49" s="50">
        <f t="shared" si="2"/>
        <v>1</v>
      </c>
      <c r="H49" s="305" t="b">
        <f t="shared" si="3"/>
        <v>0</v>
      </c>
      <c r="I49" s="306">
        <f t="shared" si="5"/>
        <v>1</v>
      </c>
    </row>
    <row r="50" spans="1:9" ht="126" x14ac:dyDescent="0.25">
      <c r="A50" s="36">
        <v>39</v>
      </c>
      <c r="B50" s="7" t="s">
        <v>1320</v>
      </c>
      <c r="C50" s="7" t="s">
        <v>1321</v>
      </c>
      <c r="D50" s="187">
        <v>2023</v>
      </c>
      <c r="E50" s="15">
        <f t="shared" si="1"/>
        <v>10</v>
      </c>
      <c r="F50" s="36"/>
      <c r="G50" s="50">
        <f t="shared" si="2"/>
        <v>1</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1076</v>
      </c>
      <c r="C205" s="7" t="s">
        <v>1076</v>
      </c>
      <c r="D205" s="187" t="s">
        <v>1076</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5" sqref="B15"/>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Mecanică</v>
      </c>
      <c r="E2" s="53"/>
      <c r="F2" s="55"/>
      <c r="G2" s="54"/>
    </row>
    <row r="3" spans="1:8" s="52" customFormat="1" ht="15.75" x14ac:dyDescent="0.2">
      <c r="A3" s="302" t="str">
        <f>IF(ISBLANK(departament),"","Departamentul " &amp; departament)</f>
        <v>Departamentul Mecanica și Rezistența Materialelor</v>
      </c>
      <c r="E3" s="53"/>
      <c r="F3" s="55"/>
      <c r="G3" s="54"/>
    </row>
    <row r="4" spans="1:8" s="56" customFormat="1" ht="15.75" x14ac:dyDescent="0.25">
      <c r="B4" s="60"/>
      <c r="C4" s="60" t="s">
        <v>783</v>
      </c>
      <c r="D4" s="60"/>
      <c r="E4" s="60"/>
      <c r="F4" s="60"/>
      <c r="G4" s="194"/>
      <c r="H4" s="62"/>
    </row>
    <row r="5" spans="1:8" s="56" customFormat="1" ht="15.75" x14ac:dyDescent="0.25">
      <c r="B5" s="60"/>
      <c r="C5" s="60" t="s">
        <v>780</v>
      </c>
      <c r="D5" s="60"/>
      <c r="E5" s="60"/>
      <c r="F5" s="60"/>
      <c r="G5" s="194"/>
      <c r="H5" s="62"/>
    </row>
    <row r="6" spans="1:8" s="56" customFormat="1" ht="13.5" customHeight="1" x14ac:dyDescent="0.25">
      <c r="A6" s="52"/>
      <c r="D6" s="303" t="str">
        <f>CONCATENATE(functie," ",nume_candidat)</f>
        <v>Conferențiar Vigaru Cosmina Simona</v>
      </c>
      <c r="H6" s="62"/>
    </row>
    <row r="7" spans="1:8" ht="15" customHeight="1" x14ac:dyDescent="0.25">
      <c r="B7" s="466" t="s">
        <v>816</v>
      </c>
      <c r="C7" s="466" t="s">
        <v>2</v>
      </c>
      <c r="D7" s="456" t="s">
        <v>543</v>
      </c>
    </row>
    <row r="8" spans="1:8" ht="15" customHeight="1" x14ac:dyDescent="0.25">
      <c r="B8" s="467"/>
      <c r="C8" s="467"/>
      <c r="D8" s="473"/>
    </row>
    <row r="9" spans="1:8" ht="15" customHeight="1" x14ac:dyDescent="0.25">
      <c r="B9" s="467"/>
      <c r="C9" s="467"/>
      <c r="D9" s="473"/>
    </row>
    <row r="10" spans="1:8" ht="15.75" customHeight="1" x14ac:dyDescent="0.25">
      <c r="B10" s="468"/>
      <c r="C10" s="468"/>
      <c r="D10" s="457"/>
    </row>
    <row r="11" spans="1:8" ht="15.75" x14ac:dyDescent="0.25">
      <c r="B11" s="431">
        <v>180</v>
      </c>
      <c r="C11" s="431">
        <v>2021</v>
      </c>
      <c r="D11" s="307">
        <f>IF( ISBLANK(B11), "", IF(IF(C11&lt;2018,B11*10,B11) &lt; 0, "Eroare punctaj negativ",  IF(IF(C11&lt;2018,B11*10,B11) &gt; 200, "Eroare depășire punctaj maxim",  IF(C11&lt;2018,B11*10,B11))))</f>
        <v>180</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D15" sqref="D15"/>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2" t="str">
        <f>IF(ISBLANK(facultate), IF(ISBLANK(departament),"","Departament " &amp; departament), "Facultatea " &amp; facultate)</f>
        <v>Facultatea Mecanică</v>
      </c>
      <c r="E2" s="53"/>
      <c r="F2" s="55"/>
      <c r="G2" s="54"/>
    </row>
    <row r="3" spans="1:9" s="52" customFormat="1" x14ac:dyDescent="0.2">
      <c r="A3" s="302" t="str">
        <f>IF(ISBLANK(departament),"","Departamentul " &amp; departament)</f>
        <v>Departamentul Mecanica și Rezistența Materialelor</v>
      </c>
      <c r="E3" s="53"/>
      <c r="F3" s="55"/>
      <c r="G3" s="54"/>
    </row>
    <row r="4" spans="1:9" x14ac:dyDescent="0.25">
      <c r="A4" s="458" t="s">
        <v>783</v>
      </c>
      <c r="B4" s="458"/>
      <c r="C4" s="458"/>
      <c r="D4" s="458"/>
      <c r="E4" s="458"/>
      <c r="F4" s="458"/>
      <c r="G4" s="194"/>
    </row>
    <row r="5" spans="1:9" x14ac:dyDescent="0.25">
      <c r="A5" s="458" t="s">
        <v>809</v>
      </c>
      <c r="B5" s="458"/>
      <c r="C5" s="458"/>
      <c r="D5" s="458"/>
      <c r="E5" s="458"/>
      <c r="F5" s="458"/>
      <c r="G5" s="194"/>
    </row>
    <row r="6" spans="1:9" ht="13.5" customHeight="1" x14ac:dyDescent="0.25">
      <c r="E6" s="56"/>
      <c r="F6" s="303" t="str">
        <f>CONCATENATE(functie," ",nume_candidat)</f>
        <v>Conferențiar Vigaru Cosmina Simona</v>
      </c>
    </row>
    <row r="7" spans="1:9" ht="18.75" customHeight="1" x14ac:dyDescent="0.25">
      <c r="A7" s="456" t="s">
        <v>337</v>
      </c>
      <c r="B7" s="466" t="s">
        <v>782</v>
      </c>
      <c r="C7" s="466" t="s">
        <v>781</v>
      </c>
      <c r="D7" s="466" t="s">
        <v>813</v>
      </c>
      <c r="E7" s="466" t="s">
        <v>2</v>
      </c>
      <c r="F7" s="456" t="s">
        <v>543</v>
      </c>
      <c r="G7" s="456" t="s">
        <v>4</v>
      </c>
      <c r="H7" s="477" t="s">
        <v>540</v>
      </c>
      <c r="I7" s="463" t="s">
        <v>550</v>
      </c>
    </row>
    <row r="8" spans="1:9" ht="18.75" customHeight="1" x14ac:dyDescent="0.25">
      <c r="A8" s="473"/>
      <c r="B8" s="467"/>
      <c r="C8" s="467"/>
      <c r="D8" s="467"/>
      <c r="E8" s="467"/>
      <c r="F8" s="473"/>
      <c r="G8" s="473"/>
      <c r="H8" s="478"/>
      <c r="I8" s="463"/>
    </row>
    <row r="9" spans="1:9" ht="18.75" customHeight="1" x14ac:dyDescent="0.25">
      <c r="A9" s="473"/>
      <c r="B9" s="467"/>
      <c r="C9" s="467"/>
      <c r="D9" s="467"/>
      <c r="E9" s="467"/>
      <c r="F9" s="457"/>
      <c r="G9" s="457"/>
      <c r="H9" s="478"/>
      <c r="I9" s="463"/>
    </row>
    <row r="10" spans="1:9" ht="18.75" customHeight="1" x14ac:dyDescent="0.25">
      <c r="A10" s="457"/>
      <c r="B10" s="468"/>
      <c r="C10" s="468"/>
      <c r="D10" s="468"/>
      <c r="E10" s="468"/>
      <c r="F10" s="304" t="str">
        <f>CONCATENATE("ultimii ",durata_evaluare," ani")</f>
        <v>ultimii 5 ani</v>
      </c>
      <c r="G10" s="304" t="str">
        <f>CONCATENATE("ultimii                                  ",durata_evaluare," ani")</f>
        <v>ultimii                                  5 ani</v>
      </c>
      <c r="H10" s="479"/>
      <c r="I10" s="463"/>
    </row>
    <row r="11" spans="1:9" x14ac:dyDescent="0.25">
      <c r="A11" s="78"/>
      <c r="B11" s="57"/>
      <c r="C11" s="57"/>
      <c r="D11" s="57"/>
      <c r="E11" s="29"/>
      <c r="F11" s="129">
        <f>SUMIF(F12:F1012,"&gt;0")</f>
        <v>0</v>
      </c>
      <c r="G11" s="4">
        <f t="shared" ref="G11" si="0">SUMIF(G12:G110,"&gt;0")</f>
        <v>0</v>
      </c>
      <c r="H11" s="259"/>
    </row>
    <row r="12" spans="1:9" x14ac:dyDescent="0.25">
      <c r="A12" s="36">
        <v>1</v>
      </c>
      <c r="B12" s="7"/>
      <c r="C12" s="7"/>
      <c r="D12" s="7"/>
      <c r="E12" s="187"/>
      <c r="F12" s="15" t="str">
        <f t="shared" ref="F12:F75" si="1">IF(OR($B12="",$C12="",$E12&lt;an_initial,$E12&gt;an_final),"",G12 * (INDEX(i6punctaje, MATCH(C12,i6anvergură,0), MATCH(D12,i6rol,0) )) )</f>
        <v/>
      </c>
      <c r="G12" s="50" t="str">
        <f t="shared" ref="G12:G75" si="2">IF(OR($B12="",$C12="",$E12="",$E12&gt;an_final),"",IF($E12&gt;=an_initial,1,""))</f>
        <v/>
      </c>
      <c r="H12" s="305" t="b">
        <f t="shared" ref="H12:H75" si="3">IF(nume_candidat="",FALSE,ISNUMBER(SEARCH(nume_candidat,$B12)))</f>
        <v>0</v>
      </c>
      <c r="I12" s="306">
        <f t="shared" ref="I12" si="4">LEN(B12)-LEN(SUBSTITUTE(B12,",",""))+1</f>
        <v>1</v>
      </c>
    </row>
    <row r="13" spans="1:9" x14ac:dyDescent="0.25">
      <c r="A13" s="36">
        <v>2</v>
      </c>
      <c r="B13" s="7"/>
      <c r="C13" s="7"/>
      <c r="D13" s="7"/>
      <c r="E13" s="187"/>
      <c r="F13" s="15" t="str">
        <f t="shared" si="1"/>
        <v/>
      </c>
      <c r="G13" s="50" t="str">
        <f t="shared" si="2"/>
        <v/>
      </c>
      <c r="H13" s="305" t="b">
        <f t="shared" si="3"/>
        <v>0</v>
      </c>
      <c r="I13" s="306">
        <f t="shared" ref="I13:I76" si="5">LEN(B13)-LEN(SUBSTITUTE(B13,",",""))+1</f>
        <v>1</v>
      </c>
    </row>
    <row r="14" spans="1:9" x14ac:dyDescent="0.25">
      <c r="A14" s="36">
        <v>3</v>
      </c>
      <c r="B14" s="7"/>
      <c r="C14" s="7"/>
      <c r="D14" s="7"/>
      <c r="E14" s="187"/>
      <c r="F14" s="15" t="str">
        <f t="shared" si="1"/>
        <v/>
      </c>
      <c r="G14" s="50" t="str">
        <f t="shared" si="2"/>
        <v/>
      </c>
      <c r="H14" s="305" t="b">
        <f t="shared" si="3"/>
        <v>0</v>
      </c>
      <c r="I14" s="306">
        <f t="shared" si="5"/>
        <v>1</v>
      </c>
    </row>
    <row r="15" spans="1:9" x14ac:dyDescent="0.25">
      <c r="A15" s="36">
        <v>4</v>
      </c>
      <c r="B15" s="6"/>
      <c r="C15" s="6"/>
      <c r="D15" s="6"/>
      <c r="E15" s="186"/>
      <c r="F15" s="15" t="str">
        <f t="shared" si="1"/>
        <v/>
      </c>
      <c r="G15" s="50" t="str">
        <f t="shared" si="2"/>
        <v/>
      </c>
      <c r="H15" s="305" t="b">
        <f t="shared" si="3"/>
        <v>0</v>
      </c>
      <c r="I15" s="306">
        <f t="shared" si="5"/>
        <v>1</v>
      </c>
    </row>
    <row r="16" spans="1:9" x14ac:dyDescent="0.25">
      <c r="A16" s="36">
        <v>5</v>
      </c>
      <c r="B16" s="6"/>
      <c r="C16" s="6"/>
      <c r="D16" s="6"/>
      <c r="E16" s="186"/>
      <c r="F16" s="15" t="str">
        <f t="shared" si="1"/>
        <v/>
      </c>
      <c r="G16" s="50" t="str">
        <f t="shared" si="2"/>
        <v/>
      </c>
      <c r="H16" s="305" t="b">
        <f t="shared" si="3"/>
        <v>0</v>
      </c>
      <c r="I16" s="306">
        <f t="shared" si="5"/>
        <v>1</v>
      </c>
    </row>
    <row r="17" spans="1:9" x14ac:dyDescent="0.25">
      <c r="A17" s="36">
        <v>6</v>
      </c>
      <c r="B17" s="6"/>
      <c r="C17" s="6"/>
      <c r="D17" s="6"/>
      <c r="E17" s="186"/>
      <c r="F17" s="15" t="str">
        <f t="shared" si="1"/>
        <v/>
      </c>
      <c r="G17" s="50" t="str">
        <f t="shared" si="2"/>
        <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N21" sqref="N21"/>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2" t="str">
        <f>IF(ISBLANK(facultate), IF(ISBLANK(departament),"","Departament " &amp; departament), "Facultatea " &amp; facultate)</f>
        <v>Facultatea Mecanică</v>
      </c>
      <c r="E2" s="53"/>
      <c r="F2" s="55"/>
      <c r="G2" s="45"/>
      <c r="H2" s="54"/>
      <c r="K2"/>
    </row>
    <row r="3" spans="1:11" s="52" customFormat="1" x14ac:dyDescent="0.25">
      <c r="A3" s="302" t="str">
        <f>IF(ISBLANK(departament),"","Departamentul " &amp; departament)</f>
        <v>Departamentul Mecanica și Rezistența Materialelor</v>
      </c>
      <c r="E3" s="53"/>
      <c r="F3" s="55"/>
      <c r="G3" s="45"/>
      <c r="H3" s="54"/>
      <c r="K3"/>
    </row>
    <row r="4" spans="1:11" x14ac:dyDescent="0.25">
      <c r="A4" s="458" t="s">
        <v>783</v>
      </c>
      <c r="B4" s="458"/>
      <c r="C4" s="458"/>
      <c r="D4" s="458"/>
      <c r="E4" s="458"/>
      <c r="F4" s="458"/>
      <c r="G4" s="299"/>
      <c r="H4" s="194"/>
    </row>
    <row r="5" spans="1:11" x14ac:dyDescent="0.25">
      <c r="A5" s="458" t="s">
        <v>822</v>
      </c>
      <c r="B5" s="458"/>
      <c r="C5" s="458"/>
      <c r="D5" s="458"/>
      <c r="E5" s="458"/>
      <c r="F5" s="458"/>
      <c r="G5" s="299"/>
      <c r="H5" s="194"/>
    </row>
    <row r="6" spans="1:11" ht="13.5" customHeight="1" x14ac:dyDescent="0.25">
      <c r="E6" s="56"/>
      <c r="F6" s="303"/>
      <c r="G6" s="303" t="str">
        <f>CONCATENATE(functie," ",nume_candidat)</f>
        <v>Conferențiar Vigaru Cosmina Simona</v>
      </c>
    </row>
    <row r="7" spans="1:11" ht="18.75" customHeight="1" x14ac:dyDescent="0.25">
      <c r="A7" s="456" t="s">
        <v>337</v>
      </c>
      <c r="B7" s="466" t="s">
        <v>824</v>
      </c>
      <c r="C7" s="466" t="s">
        <v>781</v>
      </c>
      <c r="D7" s="466" t="s">
        <v>823</v>
      </c>
      <c r="E7" s="466" t="s">
        <v>2</v>
      </c>
      <c r="F7" s="456" t="s">
        <v>543</v>
      </c>
      <c r="G7" s="466" t="s">
        <v>1102</v>
      </c>
      <c r="H7" s="456" t="s">
        <v>4</v>
      </c>
      <c r="I7" s="477" t="s">
        <v>540</v>
      </c>
      <c r="J7" s="463" t="s">
        <v>550</v>
      </c>
    </row>
    <row r="8" spans="1:11" ht="18.75" customHeight="1" x14ac:dyDescent="0.25">
      <c r="A8" s="473"/>
      <c r="B8" s="467"/>
      <c r="C8" s="467"/>
      <c r="D8" s="467"/>
      <c r="E8" s="467"/>
      <c r="F8" s="473"/>
      <c r="G8" s="467"/>
      <c r="H8" s="473"/>
      <c r="I8" s="478"/>
      <c r="J8" s="463"/>
    </row>
    <row r="9" spans="1:11" ht="18.75" customHeight="1" x14ac:dyDescent="0.25">
      <c r="A9" s="473"/>
      <c r="B9" s="467"/>
      <c r="C9" s="467"/>
      <c r="D9" s="467"/>
      <c r="E9" s="467"/>
      <c r="F9" s="457"/>
      <c r="G9" s="467"/>
      <c r="H9" s="457"/>
      <c r="I9" s="478"/>
      <c r="J9" s="463"/>
    </row>
    <row r="10" spans="1:11" ht="18.75" customHeight="1" x14ac:dyDescent="0.25">
      <c r="A10" s="457"/>
      <c r="B10" s="468"/>
      <c r="C10" s="468"/>
      <c r="D10" s="468"/>
      <c r="E10" s="468"/>
      <c r="F10" s="304" t="str">
        <f>CONCATENATE("ultimii ",durata_evaluare," ani")</f>
        <v>ultimii 5 ani</v>
      </c>
      <c r="G10" s="468"/>
      <c r="H10" s="304" t="str">
        <f>CONCATENATE("ultimii                                  ",durata_evaluare," ani")</f>
        <v>ultimii                                  5 ani</v>
      </c>
      <c r="I10" s="479"/>
      <c r="J10" s="463"/>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Mecanică</v>
      </c>
      <c r="D2" s="53"/>
      <c r="E2" s="55"/>
      <c r="F2" s="54"/>
    </row>
    <row r="3" spans="1:8" s="52" customFormat="1" x14ac:dyDescent="0.2">
      <c r="A3" s="302" t="str">
        <f>IF(ISBLANK(departament),"","Departamentul " &amp; departament)</f>
        <v>Departamentul Mecanica și Rezistența Materialelor</v>
      </c>
      <c r="D3" s="53"/>
      <c r="E3" s="55"/>
      <c r="F3" s="54"/>
    </row>
    <row r="4" spans="1:8" x14ac:dyDescent="0.25">
      <c r="A4" s="458" t="s">
        <v>783</v>
      </c>
      <c r="B4" s="458"/>
      <c r="C4" s="458"/>
      <c r="D4" s="458"/>
      <c r="E4" s="458"/>
      <c r="F4" s="194"/>
    </row>
    <row r="5" spans="1:8" x14ac:dyDescent="0.25">
      <c r="A5" s="458" t="s">
        <v>833</v>
      </c>
      <c r="B5" s="458"/>
      <c r="C5" s="458"/>
      <c r="D5" s="458"/>
      <c r="E5" s="458"/>
      <c r="F5" s="194"/>
    </row>
    <row r="6" spans="1:8" ht="13.5" customHeight="1" x14ac:dyDescent="0.25">
      <c r="D6" s="56"/>
      <c r="E6" s="303" t="str">
        <f>CONCATENATE(functie," ",nume_candidat)</f>
        <v>Conferențiar Vigaru Cosmina Simona</v>
      </c>
    </row>
    <row r="7" spans="1:8" ht="18.75" customHeight="1" x14ac:dyDescent="0.25">
      <c r="A7" s="456" t="s">
        <v>337</v>
      </c>
      <c r="B7" s="466" t="s">
        <v>826</v>
      </c>
      <c r="C7" s="466" t="s">
        <v>823</v>
      </c>
      <c r="D7" s="466" t="s">
        <v>2</v>
      </c>
      <c r="E7" s="456" t="s">
        <v>543</v>
      </c>
      <c r="F7" s="456" t="s">
        <v>4</v>
      </c>
      <c r="G7" s="477" t="s">
        <v>540</v>
      </c>
      <c r="H7" s="463" t="s">
        <v>550</v>
      </c>
    </row>
    <row r="8" spans="1:8" ht="18.75" customHeight="1" x14ac:dyDescent="0.25">
      <c r="A8" s="473"/>
      <c r="B8" s="467"/>
      <c r="C8" s="467"/>
      <c r="D8" s="467"/>
      <c r="E8" s="473"/>
      <c r="F8" s="473"/>
      <c r="G8" s="478"/>
      <c r="H8" s="463"/>
    </row>
    <row r="9" spans="1:8" ht="18.75" customHeight="1" x14ac:dyDescent="0.25">
      <c r="A9" s="473"/>
      <c r="B9" s="467"/>
      <c r="C9" s="467"/>
      <c r="D9" s="467"/>
      <c r="E9" s="457"/>
      <c r="F9" s="457"/>
      <c r="G9" s="478"/>
      <c r="H9" s="463"/>
    </row>
    <row r="10" spans="1:8" ht="18.75" customHeight="1" x14ac:dyDescent="0.25">
      <c r="A10" s="457"/>
      <c r="B10" s="468"/>
      <c r="C10" s="468"/>
      <c r="D10" s="468"/>
      <c r="E10" s="304" t="str">
        <f>CONCATENATE("ultimii ",durata_evaluare," ani")</f>
        <v>ultimii 5 ani</v>
      </c>
      <c r="F10" s="304" t="str">
        <f>CONCATENATE("ultimii                                  ",durata_evaluare," ani")</f>
        <v>ultimii                                  5 ani</v>
      </c>
      <c r="G10" s="479"/>
      <c r="H10" s="463"/>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B12" sqref="B12:C15"/>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2" t="str">
        <f>IF(ISBLANK(facultate), IF(ISBLANK(departament),"","Departament " &amp; departament), "Facultatea " &amp; facultate)</f>
        <v>Facultatea Mecanică</v>
      </c>
      <c r="C2" s="53"/>
      <c r="D2" s="55"/>
      <c r="E2" s="45"/>
      <c r="F2" s="54"/>
      <c r="I2"/>
    </row>
    <row r="3" spans="1:9" s="52" customFormat="1" x14ac:dyDescent="0.25">
      <c r="A3" s="302" t="str">
        <f>IF(ISBLANK(departament),"","Departamentul " &amp; departament)</f>
        <v>Departamentul Mecanica și Rezistența Materialelor</v>
      </c>
      <c r="C3" s="53"/>
      <c r="D3" s="55"/>
      <c r="E3" s="45"/>
      <c r="F3" s="54"/>
      <c r="I3"/>
    </row>
    <row r="4" spans="1:9" x14ac:dyDescent="0.25">
      <c r="A4" s="458" t="s">
        <v>783</v>
      </c>
      <c r="B4" s="458"/>
      <c r="C4" s="458"/>
      <c r="D4" s="458"/>
      <c r="E4" s="299"/>
      <c r="F4" s="194"/>
    </row>
    <row r="5" spans="1:9" x14ac:dyDescent="0.25">
      <c r="A5" s="458" t="s">
        <v>831</v>
      </c>
      <c r="B5" s="458"/>
      <c r="C5" s="458"/>
      <c r="D5" s="458"/>
      <c r="E5" s="299"/>
      <c r="F5" s="194"/>
    </row>
    <row r="6" spans="1:9" ht="13.5" customHeight="1" x14ac:dyDescent="0.25">
      <c r="C6" s="56"/>
      <c r="D6" s="303"/>
      <c r="E6" s="303" t="str">
        <f>CONCATENATE(functie," ",nume_candidat)</f>
        <v>Conferențiar Vigaru Cosmina Simona</v>
      </c>
    </row>
    <row r="7" spans="1:9" ht="18.75" customHeight="1" x14ac:dyDescent="0.25">
      <c r="A7" s="456" t="s">
        <v>337</v>
      </c>
      <c r="B7" s="456" t="s">
        <v>832</v>
      </c>
      <c r="C7" s="466" t="s">
        <v>2</v>
      </c>
      <c r="D7" s="456" t="s">
        <v>543</v>
      </c>
      <c r="E7" s="466" t="s">
        <v>1102</v>
      </c>
      <c r="F7" s="456" t="s">
        <v>4</v>
      </c>
      <c r="G7" s="477" t="s">
        <v>540</v>
      </c>
      <c r="H7" s="463" t="s">
        <v>550</v>
      </c>
    </row>
    <row r="8" spans="1:9" ht="18.75" customHeight="1" x14ac:dyDescent="0.25">
      <c r="A8" s="473"/>
      <c r="B8" s="473"/>
      <c r="C8" s="467"/>
      <c r="D8" s="473"/>
      <c r="E8" s="467"/>
      <c r="F8" s="473"/>
      <c r="G8" s="478"/>
      <c r="H8" s="463"/>
    </row>
    <row r="9" spans="1:9" ht="18.75" customHeight="1" x14ac:dyDescent="0.25">
      <c r="A9" s="473"/>
      <c r="B9" s="473"/>
      <c r="C9" s="467"/>
      <c r="D9" s="457"/>
      <c r="E9" s="467"/>
      <c r="F9" s="457"/>
      <c r="G9" s="478"/>
      <c r="H9" s="463"/>
    </row>
    <row r="10" spans="1:9" ht="18.75" customHeight="1" x14ac:dyDescent="0.25">
      <c r="A10" s="457"/>
      <c r="B10" s="457"/>
      <c r="C10" s="468"/>
      <c r="D10" s="304" t="str">
        <f>CONCATENATE("ultimii ",durata_evaluare," ani")</f>
        <v>ultimii 5 ani</v>
      </c>
      <c r="E10" s="468"/>
      <c r="F10" s="304" t="str">
        <f>CONCATENATE("ultimii                                  ",durata_evaluare," ani")</f>
        <v>ultimii                                  5 ani</v>
      </c>
      <c r="G10" s="479"/>
      <c r="H10" s="463"/>
    </row>
    <row r="11" spans="1:9" x14ac:dyDescent="0.25">
      <c r="A11" s="78"/>
      <c r="B11" s="57"/>
      <c r="C11" s="29"/>
      <c r="D11" s="129">
        <f>SUMIF(D12:D1012,"&gt;0")</f>
        <v>0</v>
      </c>
      <c r="E11" s="358"/>
      <c r="F11" s="4">
        <f t="shared" ref="F11" si="0">SUMIF(F12:F110,"&gt;0")</f>
        <v>0</v>
      </c>
      <c r="G11" s="259"/>
    </row>
    <row r="12" spans="1:9" x14ac:dyDescent="0.25">
      <c r="A12" s="36">
        <v>1</v>
      </c>
      <c r="B12" s="7"/>
      <c r="C12" s="187"/>
      <c r="D12" s="15" t="str">
        <f t="shared" ref="D12:D75" si="1">IF(OR($B12="",,$C12&lt;an_initial,$C12&gt;an_final),"",F12*20)</f>
        <v/>
      </c>
      <c r="E12" s="36"/>
      <c r="F12" s="50" t="str">
        <f t="shared" ref="F12:F75" si="2">IF(OR($B12="",,$C12="",$C12&gt;an_final),"",IF($C12&gt;=an_initial,1,""))</f>
        <v/>
      </c>
      <c r="G12" s="305" t="b">
        <f t="shared" ref="G12:G75" si="3">IF(nume_candidat="",FALSE,ISNUMBER(SEARCH(nume_candidat,$B12)))</f>
        <v>0</v>
      </c>
      <c r="H12" s="306">
        <f t="shared" ref="H12" si="4">LEN(B12)-LEN(SUBSTITUTE(B12,",",""))+1</f>
        <v>1</v>
      </c>
    </row>
    <row r="13" spans="1:9" x14ac:dyDescent="0.25">
      <c r="A13" s="36">
        <v>2</v>
      </c>
      <c r="B13" s="7"/>
      <c r="C13" s="187"/>
      <c r="D13" s="15" t="str">
        <f t="shared" si="1"/>
        <v/>
      </c>
      <c r="E13" s="36"/>
      <c r="F13" s="50" t="str">
        <f t="shared" si="2"/>
        <v/>
      </c>
      <c r="G13" s="305" t="b">
        <f t="shared" si="3"/>
        <v>0</v>
      </c>
      <c r="H13" s="306">
        <f t="shared" ref="H13:H76" si="5">LEN(B13)-LEN(SUBSTITUTE(B13,",",""))+1</f>
        <v>1</v>
      </c>
    </row>
    <row r="14" spans="1:9" x14ac:dyDescent="0.25">
      <c r="A14" s="36">
        <v>3</v>
      </c>
      <c r="B14" s="7"/>
      <c r="C14" s="187"/>
      <c r="D14" s="15" t="str">
        <f t="shared" si="1"/>
        <v/>
      </c>
      <c r="E14" s="36"/>
      <c r="F14" s="50" t="str">
        <f t="shared" si="2"/>
        <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4" zoomScaleNormal="100" workbookViewId="0">
      <selection activeCell="B12" sqref="B12"/>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6"/>
      <c r="F1" s="53"/>
      <c r="G1" s="55"/>
      <c r="H1" s="54"/>
    </row>
    <row r="2" spans="1:10" s="52" customFormat="1" x14ac:dyDescent="0.2">
      <c r="A2" s="302" t="str">
        <f>IF(ISBLANK(facultate), IF(ISBLANK(departament),"","Departament " &amp; departament), "Facultatea " &amp; facultate)</f>
        <v>Facultatea Mecanică</v>
      </c>
      <c r="D2" s="336"/>
      <c r="F2" s="53"/>
      <c r="G2" s="55"/>
      <c r="H2" s="54"/>
    </row>
    <row r="3" spans="1:10" s="52" customFormat="1" x14ac:dyDescent="0.2">
      <c r="A3" s="302" t="str">
        <f>IF(ISBLANK(departament),"","Departamentul " &amp; departament)</f>
        <v>Departamentul Mecanica și Rezistența Materialelor</v>
      </c>
      <c r="D3" s="336"/>
      <c r="F3" s="53"/>
      <c r="G3" s="55"/>
      <c r="H3" s="54"/>
    </row>
    <row r="4" spans="1:10" x14ac:dyDescent="0.25">
      <c r="A4" s="458" t="s">
        <v>904</v>
      </c>
      <c r="B4" s="458"/>
      <c r="C4" s="458"/>
      <c r="D4" s="458"/>
      <c r="E4" s="458"/>
      <c r="F4" s="458"/>
      <c r="G4" s="458"/>
      <c r="H4" s="194"/>
    </row>
    <row r="5" spans="1:10" x14ac:dyDescent="0.25">
      <c r="A5" s="464" t="s">
        <v>1024</v>
      </c>
      <c r="B5" s="458"/>
      <c r="C5" s="458"/>
      <c r="D5" s="458"/>
      <c r="E5" s="458"/>
      <c r="F5" s="458"/>
      <c r="G5" s="458"/>
      <c r="H5" s="194"/>
    </row>
    <row r="6" spans="1:10" ht="13.5" customHeight="1" x14ac:dyDescent="0.25">
      <c r="G6" s="303" t="str">
        <f>CONCATENATE(functie," ",nume_candidat)</f>
        <v>Conferențiar Vigaru Cosmina Simona</v>
      </c>
    </row>
    <row r="7" spans="1:10" s="32" customFormat="1" ht="15.75" customHeight="1" x14ac:dyDescent="0.2">
      <c r="A7" s="455" t="s">
        <v>337</v>
      </c>
      <c r="B7" s="455" t="s">
        <v>0</v>
      </c>
      <c r="C7" s="455" t="s">
        <v>1</v>
      </c>
      <c r="D7" s="455" t="s">
        <v>1025</v>
      </c>
      <c r="E7" s="455" t="s">
        <v>905</v>
      </c>
      <c r="F7" s="455" t="s">
        <v>2</v>
      </c>
      <c r="G7" s="456" t="s">
        <v>543</v>
      </c>
      <c r="H7" s="124" t="s">
        <v>4</v>
      </c>
      <c r="I7" s="462" t="s">
        <v>540</v>
      </c>
      <c r="J7" s="465" t="s">
        <v>550</v>
      </c>
    </row>
    <row r="8" spans="1:10" s="32" customFormat="1" ht="31.5" x14ac:dyDescent="0.2">
      <c r="A8" s="455"/>
      <c r="B8" s="455"/>
      <c r="C8" s="455"/>
      <c r="D8" s="455"/>
      <c r="E8" s="455"/>
      <c r="F8" s="455"/>
      <c r="G8" s="457"/>
      <c r="H8" s="304" t="str">
        <f>CONCATENATE("ultimii                                  ",durata_evaluare," ani")</f>
        <v>ultimii                                  5 ani</v>
      </c>
      <c r="I8" s="462"/>
      <c r="J8" s="465"/>
    </row>
    <row r="9" spans="1:10" s="32" customFormat="1" x14ac:dyDescent="0.2">
      <c r="A9" s="78"/>
      <c r="B9" s="57"/>
      <c r="C9" s="57"/>
      <c r="D9" s="57"/>
      <c r="E9" s="57"/>
      <c r="F9" s="141"/>
      <c r="G9" s="129">
        <f>SUMIF(G10:G1010,"&gt;0")</f>
        <v>1050</v>
      </c>
      <c r="H9" s="4">
        <f>SUMIF(H10:H1259,"&gt;0")</f>
        <v>3</v>
      </c>
      <c r="I9" s="259"/>
      <c r="J9" s="264"/>
    </row>
    <row r="10" spans="1:10" s="70" customFormat="1" ht="63" x14ac:dyDescent="0.25">
      <c r="A10" s="36">
        <v>1</v>
      </c>
      <c r="B10" s="7" t="s">
        <v>1331</v>
      </c>
      <c r="C10" s="7" t="s">
        <v>1323</v>
      </c>
      <c r="D10" s="13" t="s">
        <v>1333</v>
      </c>
      <c r="E10" s="13" t="s">
        <v>907</v>
      </c>
      <c r="F10" s="187">
        <v>2021</v>
      </c>
      <c r="G10" s="15">
        <f>IF(OR($B10="",$C10="",$D10="",$F10&lt;an_initial,$F10&gt;an_final,$I10=FALSE),"",(HLOOKUP(E10,ii11punctaje,2,FALSE))*VLOOKUP(J10,Coef!$E$2:$F$17,2,FALSE))</f>
        <v>525</v>
      </c>
      <c r="H10" s="50">
        <f t="shared" ref="H10:H73" si="0">IF(OR($B10="",$C10="",$D10="",$F10&gt;an_final,$I10=FALSE),"",IF($F10&gt;=an_initial,1,""))</f>
        <v>1</v>
      </c>
      <c r="I10" s="305" t="b">
        <f t="shared" ref="I10:I73" si="1">IF(nume_candidat="",FALSE,ISNUMBER(SEARCH(nume_candidat,$B10)))</f>
        <v>1</v>
      </c>
      <c r="J10" s="313">
        <f t="shared" ref="J10" si="2">LEN(B10)-LEN(SUBSTITUTE(B10,",",""))+1</f>
        <v>4</v>
      </c>
    </row>
    <row r="11" spans="1:10" s="32" customFormat="1" ht="78.75" x14ac:dyDescent="0.2">
      <c r="A11" s="36">
        <v>2</v>
      </c>
      <c r="B11" s="7" t="s">
        <v>1341</v>
      </c>
      <c r="C11" s="7" t="s">
        <v>1327</v>
      </c>
      <c r="D11" s="7" t="s">
        <v>1328</v>
      </c>
      <c r="E11" s="7" t="s">
        <v>909</v>
      </c>
      <c r="F11" s="187">
        <v>2020</v>
      </c>
      <c r="G11" s="15">
        <f>IF(OR($B11="",$C11="",$D11="",$F11&lt;an_initial,$F11&gt;an_final,$I11=FALSE),"",(HLOOKUP(E11,ii11punctaje,2,FALSE))*VLOOKUP(J11,Coef!$E$2:$F$17,2,FALSE))</f>
        <v>150</v>
      </c>
      <c r="H11" s="50">
        <f t="shared" si="0"/>
        <v>1</v>
      </c>
      <c r="I11" s="305" t="b">
        <f t="shared" si="1"/>
        <v>1</v>
      </c>
      <c r="J11" s="313">
        <f t="shared" ref="J11:J74" si="3">LEN(B11)-LEN(SUBSTITUTE(B11,",",""))+1</f>
        <v>9</v>
      </c>
    </row>
    <row r="12" spans="1:10" s="32" customFormat="1" ht="63" x14ac:dyDescent="0.2">
      <c r="A12" s="36">
        <v>3</v>
      </c>
      <c r="B12" s="6" t="s">
        <v>1332</v>
      </c>
      <c r="C12" s="7" t="s">
        <v>1329</v>
      </c>
      <c r="D12" s="7" t="s">
        <v>1334</v>
      </c>
      <c r="E12" s="142" t="s">
        <v>907</v>
      </c>
      <c r="F12" s="187">
        <v>2019</v>
      </c>
      <c r="G12" s="15">
        <f>IF(OR($B12="",$C12="",$D12="",$F12&lt;an_initial,$F12&gt;an_final,$I12=FALSE),"",(HLOOKUP(E12,ii11punctaje,2,FALSE))*VLOOKUP(J12,Coef!$E$2:$F$17,2,FALSE))</f>
        <v>375</v>
      </c>
      <c r="H12" s="50">
        <f t="shared" si="0"/>
        <v>1</v>
      </c>
      <c r="I12" s="305" t="b">
        <f t="shared" si="1"/>
        <v>1</v>
      </c>
      <c r="J12" s="313">
        <f t="shared" si="3"/>
        <v>7</v>
      </c>
    </row>
    <row r="13" spans="1:10" s="32" customFormat="1" x14ac:dyDescent="0.2">
      <c r="A13" s="36">
        <v>4</v>
      </c>
      <c r="B13" s="6"/>
      <c r="C13" s="6"/>
      <c r="D13" s="6"/>
      <c r="E13" s="6"/>
      <c r="F13" s="124"/>
      <c r="G13" s="15" t="str">
        <f>IF(OR($B13="",$C13="",$D13="",$F13&lt;an_initial,$F13&gt;an_final,$I13=FALSE),"",(HLOOKUP(E13,ii11punctaje,2,FALSE))*VLOOKUP(J13,Coef!$E$2:$F$17,2,FALSE))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IF(OR($B14="",$C14="",$D14="",$F14&lt;an_initial,$F14&gt;an_final,$I14=FALSE),"",(HLOOKUP(E14,ii11punctaje,2,FALSE))*VLOOKUP(J14,Coef!$E$2:$F$17,2,FALSE))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IF(OR($B15="",$C15="",$D15="",$F15&lt;an_initial,$F15&gt;an_final,$I15=FALSE),"",(HLOOKUP(E15,ii11punctaje,2,FALSE))*VLOOKUP(J15,Coef!$E$2:$F$17,2,FALSE))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E12" sqref="E12"/>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2" t="str">
        <f>IF(ISBLANK(facultate), IF(ISBLANK(departament),"","Departament " &amp; departament), "Facultatea " &amp; facultate)</f>
        <v>Facultatea Mecanică</v>
      </c>
      <c r="F2" s="53"/>
      <c r="G2" s="55"/>
      <c r="H2" s="54"/>
    </row>
    <row r="3" spans="1:10" s="52" customFormat="1" x14ac:dyDescent="0.2">
      <c r="A3" s="302" t="str">
        <f>IF(ISBLANK(departament),"","Departamentul " &amp; departament)</f>
        <v>Departamentul Mecanica și Rezistența Materialelor</v>
      </c>
      <c r="F3" s="53"/>
      <c r="G3" s="55"/>
      <c r="H3" s="54"/>
    </row>
    <row r="4" spans="1:10" x14ac:dyDescent="0.25">
      <c r="A4" s="458" t="s">
        <v>904</v>
      </c>
      <c r="B4" s="458"/>
      <c r="C4" s="458"/>
      <c r="D4" s="458"/>
      <c r="E4" s="458"/>
      <c r="F4" s="458"/>
      <c r="G4" s="458"/>
      <c r="H4" s="194"/>
    </row>
    <row r="5" spans="1:10" x14ac:dyDescent="0.25">
      <c r="A5" s="464" t="s">
        <v>1019</v>
      </c>
      <c r="B5" s="458"/>
      <c r="C5" s="458"/>
      <c r="D5" s="458"/>
      <c r="E5" s="458"/>
      <c r="F5" s="458"/>
      <c r="G5" s="458"/>
      <c r="H5" s="194"/>
    </row>
    <row r="6" spans="1:10" ht="13.5" customHeight="1" x14ac:dyDescent="0.25">
      <c r="G6" s="303" t="str">
        <f>CONCATENATE(functie," ",nume_candidat)</f>
        <v>Conferențiar Vigaru Cosmina Simona</v>
      </c>
    </row>
    <row r="7" spans="1:10" s="32" customFormat="1" ht="15.75" customHeight="1" x14ac:dyDescent="0.2">
      <c r="A7" s="455" t="s">
        <v>337</v>
      </c>
      <c r="B7" s="455" t="s">
        <v>0</v>
      </c>
      <c r="C7" s="455" t="s">
        <v>1</v>
      </c>
      <c r="D7" s="455" t="s">
        <v>1025</v>
      </c>
      <c r="E7" s="455" t="s">
        <v>1027</v>
      </c>
      <c r="F7" s="455" t="s">
        <v>2</v>
      </c>
      <c r="G7" s="456" t="s">
        <v>543</v>
      </c>
      <c r="H7" s="124" t="s">
        <v>4</v>
      </c>
      <c r="I7" s="462" t="s">
        <v>540</v>
      </c>
      <c r="J7" s="465" t="s">
        <v>550</v>
      </c>
    </row>
    <row r="8" spans="1:10" s="32" customFormat="1" ht="31.5" x14ac:dyDescent="0.2">
      <c r="A8" s="455"/>
      <c r="B8" s="455"/>
      <c r="C8" s="455"/>
      <c r="D8" s="455"/>
      <c r="E8" s="455"/>
      <c r="F8" s="455"/>
      <c r="G8" s="457"/>
      <c r="H8" s="304" t="str">
        <f>CONCATENATE("ultimii                                  ",durata_evaluare," ani")</f>
        <v>ultimii                                  5 ani</v>
      </c>
      <c r="I8" s="462"/>
      <c r="J8" s="465"/>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7"/>
      <c r="E10" s="13"/>
      <c r="F10" s="187">
        <v>2019</v>
      </c>
      <c r="G10" s="15" t="str">
        <f>IF(OR($B10="",$C10="",$E10="",$F10&lt;an_initial,$F10&gt;an_final,$I10=FALSE),"",80*VLOOKUP(J10,Coef!$E$2:$F$17,2,FALSE))</f>
        <v/>
      </c>
      <c r="H10" s="50" t="str">
        <f t="shared" ref="H10:H73" si="0">IF(OR($B10="",$C10="",$E10="",$F10&gt;an_final,$I10=FALSE),"",IF($F10&gt;=an_initial,1,""))</f>
        <v/>
      </c>
      <c r="I10" s="305" t="b">
        <f t="shared" ref="I10:I73" si="1">IF(nume_candidat="",FALSE,ISNUMBER(SEARCH(nume_candidat,$B10)))</f>
        <v>0</v>
      </c>
      <c r="J10" s="313">
        <f t="shared" ref="J10" si="2">LEN(B10)-LEN(SUBSTITUTE(B10,",",""))+1</f>
        <v>1</v>
      </c>
    </row>
    <row r="11" spans="1:10" s="32" customFormat="1" x14ac:dyDescent="0.2">
      <c r="A11" s="36">
        <v>2</v>
      </c>
      <c r="B11" s="7"/>
      <c r="C11" s="7"/>
      <c r="D11" s="7"/>
      <c r="E11" s="7"/>
      <c r="F11" s="187">
        <v>2020</v>
      </c>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v>2016</v>
      </c>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E10" sqref="E1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3" t="str">
        <f>IF(ISBLANK(facultate), IF(ISBLANK(departament),"","Departament " &amp; departament), "Facultatea " &amp; facultate)</f>
        <v>Facultatea Mecanică</v>
      </c>
      <c r="F2" s="53"/>
      <c r="G2" s="55"/>
      <c r="H2" s="54"/>
    </row>
    <row r="3" spans="1:10" s="52" customFormat="1" x14ac:dyDescent="0.2">
      <c r="A3" s="343" t="str">
        <f>IF(ISBLANK(departament),"","Departamentul " &amp; departament)</f>
        <v>Departamentul Mecanica și Rezistența Materialelor</v>
      </c>
      <c r="F3" s="53"/>
      <c r="G3" s="55"/>
      <c r="H3" s="54"/>
    </row>
    <row r="4" spans="1:10" x14ac:dyDescent="0.25">
      <c r="A4" s="458" t="s">
        <v>904</v>
      </c>
      <c r="B4" s="458"/>
      <c r="C4" s="458"/>
      <c r="D4" s="458"/>
      <c r="E4" s="458"/>
      <c r="F4" s="458"/>
      <c r="G4" s="458"/>
      <c r="H4" s="194"/>
    </row>
    <row r="5" spans="1:10" ht="15.75" customHeight="1" x14ac:dyDescent="0.25">
      <c r="A5" s="464" t="s">
        <v>923</v>
      </c>
      <c r="B5" s="458"/>
      <c r="C5" s="458"/>
      <c r="D5" s="458"/>
      <c r="E5" s="458"/>
      <c r="F5" s="458"/>
      <c r="G5" s="458"/>
      <c r="H5" s="194"/>
    </row>
    <row r="6" spans="1:10" ht="13.5" customHeight="1" x14ac:dyDescent="0.25">
      <c r="G6" s="419" t="str">
        <f>CONCATENATE(functie," ",nume_candidat)</f>
        <v>Conferențiar Vigaru Cosmina Simona</v>
      </c>
    </row>
    <row r="7" spans="1:10" s="32" customFormat="1" ht="15.75" customHeight="1" x14ac:dyDescent="0.2">
      <c r="A7" s="455" t="s">
        <v>337</v>
      </c>
      <c r="B7" s="455" t="s">
        <v>0</v>
      </c>
      <c r="C7" s="455" t="s">
        <v>1</v>
      </c>
      <c r="D7" s="456" t="s">
        <v>1029</v>
      </c>
      <c r="E7" s="456" t="s">
        <v>1028</v>
      </c>
      <c r="F7" s="455" t="s">
        <v>2</v>
      </c>
      <c r="G7" s="456" t="s">
        <v>543</v>
      </c>
      <c r="H7" s="124" t="s">
        <v>4</v>
      </c>
      <c r="I7" s="462" t="s">
        <v>540</v>
      </c>
      <c r="J7" s="465" t="s">
        <v>550</v>
      </c>
    </row>
    <row r="8" spans="1:10" s="32" customFormat="1" ht="31.5" x14ac:dyDescent="0.2">
      <c r="A8" s="455"/>
      <c r="B8" s="455"/>
      <c r="C8" s="455"/>
      <c r="D8" s="457"/>
      <c r="E8" s="457"/>
      <c r="F8" s="455"/>
      <c r="G8" s="457"/>
      <c r="H8" s="325" t="str">
        <f>CONCATENATE("ultimii                                  ",durata_evaluare," ani")</f>
        <v>ultimii                                  5 ani</v>
      </c>
      <c r="I8" s="462"/>
      <c r="J8" s="465"/>
    </row>
    <row r="9" spans="1:10" s="32" customFormat="1" x14ac:dyDescent="0.2">
      <c r="A9" s="78"/>
      <c r="B9" s="57"/>
      <c r="C9" s="57"/>
      <c r="D9" s="57"/>
      <c r="E9" s="57"/>
      <c r="F9" s="141"/>
      <c r="G9" s="312">
        <f>SUMIF(G10:G1010,"&gt;0")</f>
        <v>36</v>
      </c>
      <c r="H9" s="326">
        <f>SUMIF(H10:H1259,"&gt;0")</f>
        <v>2</v>
      </c>
      <c r="I9" s="259"/>
      <c r="J9" s="264"/>
    </row>
    <row r="10" spans="1:10" s="70" customFormat="1" ht="47.25" x14ac:dyDescent="0.25">
      <c r="A10" s="36">
        <v>1</v>
      </c>
      <c r="B10" s="7" t="s">
        <v>1335</v>
      </c>
      <c r="C10" s="7" t="s">
        <v>1330</v>
      </c>
      <c r="D10" s="13" t="s">
        <v>1337</v>
      </c>
      <c r="E10" s="13" t="s">
        <v>912</v>
      </c>
      <c r="F10" s="187">
        <v>2023</v>
      </c>
      <c r="G10" s="312">
        <f>IF(OR($B10="",$C10="",$D10="",$F10&lt;an_initial,$F10&gt;an_final,$I10=FALSE),"",(HLOOKUP(E10,ii12punctaje,2,FALSE))*VLOOKUP(J10,Coef!$E$2:$F$17,2,FALSE))</f>
        <v>21</v>
      </c>
      <c r="H10" s="327">
        <f t="shared" ref="H10:H73" si="0">IF(OR($B10="",$C10="",$D10="",$F10&gt;an_final,$I10=FALSE),"",IF($F10&gt;=an_initial,1,""))</f>
        <v>1</v>
      </c>
      <c r="I10" s="328" t="b">
        <f t="shared" ref="I10:I73" si="1">IF(nume_candidat="",FALSE,ISNUMBER(SEARCH(nume_candidat,$B10)))</f>
        <v>1</v>
      </c>
      <c r="J10" s="329">
        <f t="shared" ref="J10" si="2">LEN(B10)-LEN(SUBSTITUTE(B10,",",""))+1</f>
        <v>4</v>
      </c>
    </row>
    <row r="11" spans="1:10" s="32" customFormat="1" ht="47.25" x14ac:dyDescent="0.2">
      <c r="A11" s="36">
        <v>2</v>
      </c>
      <c r="B11" s="7" t="s">
        <v>1336</v>
      </c>
      <c r="C11" s="7" t="s">
        <v>1338</v>
      </c>
      <c r="D11" s="7" t="s">
        <v>1339</v>
      </c>
      <c r="E11" s="7" t="s">
        <v>912</v>
      </c>
      <c r="F11" s="187">
        <v>2023</v>
      </c>
      <c r="G11" s="312">
        <f>IF(OR($B11="",$C11="",$D11="",$F11&lt;an_initial,$F11&gt;an_final,$I11=FALSE),"",(HLOOKUP(E11,ii12punctaje,2,FALSE))*VLOOKUP(J11,Coef!$E$2:$F$17,2,FALSE))</f>
        <v>15</v>
      </c>
      <c r="H11" s="327">
        <f t="shared" si="0"/>
        <v>1</v>
      </c>
      <c r="I11" s="328" t="b">
        <f t="shared" si="1"/>
        <v>1</v>
      </c>
      <c r="J11" s="329">
        <f t="shared" ref="J11:J74" si="3">LEN(B11)-LEN(SUBSTITUTE(B11,",",""))+1</f>
        <v>6</v>
      </c>
    </row>
    <row r="12" spans="1:10" s="32" customFormat="1" ht="31.5" x14ac:dyDescent="0.2">
      <c r="A12" s="36">
        <v>3</v>
      </c>
      <c r="B12" s="6"/>
      <c r="C12" s="7"/>
      <c r="D12" s="6"/>
      <c r="E12" s="142" t="s">
        <v>911</v>
      </c>
      <c r="F12" s="187">
        <v>2023</v>
      </c>
      <c r="G12" s="312" t="str">
        <f>IF(OR($B12="",$C12="",$D12="",$F12&lt;an_initial,$F12&gt;an_final,$I12=FALSE),"",(HLOOKUP(E12,ii12punctaje,2,FALSE))*VLOOKUP(J12,Coef!$E$2:$F$17,2,FALSE))</f>
        <v/>
      </c>
      <c r="H12" s="327" t="str">
        <f t="shared" si="0"/>
        <v/>
      </c>
      <c r="I12" s="328" t="b">
        <f t="shared" si="1"/>
        <v>0</v>
      </c>
      <c r="J12" s="329">
        <f t="shared" si="3"/>
        <v>1</v>
      </c>
    </row>
    <row r="13" spans="1:10" s="32" customFormat="1" x14ac:dyDescent="0.2">
      <c r="A13" s="36">
        <v>4</v>
      </c>
      <c r="B13" s="6"/>
      <c r="C13" s="6"/>
      <c r="D13" s="6"/>
      <c r="E13" s="6"/>
      <c r="F13" s="124"/>
      <c r="G13" s="312" t="str">
        <f>IF(OR($B13="",$C13="",$D13="",$F13&lt;an_initial,$F13&gt;an_final,$I13=FALSE),"",(HLOOKUP(E13,ii12punctaje,2,FALSE))*VLOOKUP(J13,Coef!$E$2:$F$17,2,FALSE))</f>
        <v/>
      </c>
      <c r="H13" s="327" t="str">
        <f t="shared" si="0"/>
        <v/>
      </c>
      <c r="I13" s="328" t="b">
        <f t="shared" si="1"/>
        <v>0</v>
      </c>
      <c r="J13" s="329">
        <f t="shared" si="3"/>
        <v>1</v>
      </c>
    </row>
    <row r="14" spans="1:10" s="32" customFormat="1" x14ac:dyDescent="0.2">
      <c r="A14" s="36">
        <v>5</v>
      </c>
      <c r="B14" s="6"/>
      <c r="C14" s="6"/>
      <c r="D14" s="6"/>
      <c r="E14" s="6"/>
      <c r="F14" s="124"/>
      <c r="G14" s="312" t="str">
        <f>IF(OR($B14="",$C14="",$D14="",$F14&lt;an_initial,$F14&gt;an_final,$I14=FALSE),"",(HLOOKUP(E14,ii12punctaje,2,FALSE))*VLOOKUP(J14,Coef!$E$2:$F$17,2,FALSE))</f>
        <v/>
      </c>
      <c r="H14" s="327" t="str">
        <f t="shared" si="0"/>
        <v/>
      </c>
      <c r="I14" s="328" t="b">
        <f t="shared" si="1"/>
        <v>0</v>
      </c>
      <c r="J14" s="329">
        <f t="shared" si="3"/>
        <v>1</v>
      </c>
    </row>
    <row r="15" spans="1:10" s="32" customFormat="1" x14ac:dyDescent="0.2">
      <c r="A15" s="36">
        <v>6</v>
      </c>
      <c r="B15" s="6"/>
      <c r="C15" s="6"/>
      <c r="D15" s="6"/>
      <c r="E15" s="6"/>
      <c r="F15" s="124"/>
      <c r="G15" s="312" t="str">
        <f>IF(OR($B15="",$C15="",$D15="",$F15&lt;an_initial,$F15&gt;an_final,$I15=FALSE),"",(HLOOKUP(E15,ii12punctaje,2,FALSE))*VLOOKUP(J15,Coef!$E$2:$F$17,2,FALSE))</f>
        <v/>
      </c>
      <c r="H15" s="327" t="str">
        <f t="shared" si="0"/>
        <v/>
      </c>
      <c r="I15" s="328" t="b">
        <f t="shared" si="1"/>
        <v>0</v>
      </c>
      <c r="J15" s="329">
        <f t="shared" si="3"/>
        <v>1</v>
      </c>
    </row>
    <row r="16" spans="1:10" s="32" customFormat="1" x14ac:dyDescent="0.2">
      <c r="A16" s="36">
        <v>7</v>
      </c>
      <c r="B16" s="6"/>
      <c r="C16" s="6"/>
      <c r="D16" s="6"/>
      <c r="E16" s="6"/>
      <c r="F16" s="124"/>
      <c r="G16" s="312" t="str">
        <f>IF(OR($B16="",$C16="",$D16="",$F16&lt;an_initial,$F16&gt;an_final,$I16=FALSE),"",(HLOOKUP(E16,ii12punctaje,2,FALSE))*VLOOKUP(J16,Coef!$E$2:$F$17,2,FALSE))</f>
        <v/>
      </c>
      <c r="H16" s="327" t="str">
        <f t="shared" si="0"/>
        <v/>
      </c>
      <c r="I16" s="328" t="b">
        <f t="shared" si="1"/>
        <v>0</v>
      </c>
      <c r="J16" s="329">
        <f t="shared" si="3"/>
        <v>1</v>
      </c>
    </row>
    <row r="17" spans="1:10" s="32" customFormat="1" x14ac:dyDescent="0.2">
      <c r="A17" s="36">
        <v>8</v>
      </c>
      <c r="B17" s="6"/>
      <c r="C17" s="6"/>
      <c r="D17" s="6"/>
      <c r="E17" s="6"/>
      <c r="F17" s="124"/>
      <c r="G17" s="312" t="str">
        <f>IF(OR($B17="",$C17="",$D17="",$F17&lt;an_initial,$F17&gt;an_final,$I17=FALSE),"",(HLOOKUP(E17,ii12punctaje,2,FALSE))*VLOOKUP(J17,Coef!$E$2:$F$17,2,FALSE))</f>
        <v/>
      </c>
      <c r="H17" s="327" t="str">
        <f t="shared" si="0"/>
        <v/>
      </c>
      <c r="I17" s="328" t="b">
        <f t="shared" si="1"/>
        <v>0</v>
      </c>
      <c r="J17" s="329">
        <f t="shared" si="3"/>
        <v>1</v>
      </c>
    </row>
    <row r="18" spans="1:10" s="32" customFormat="1" x14ac:dyDescent="0.2">
      <c r="A18" s="36">
        <v>9</v>
      </c>
      <c r="B18" s="6"/>
      <c r="C18" s="6"/>
      <c r="D18" s="6"/>
      <c r="E18" s="6"/>
      <c r="F18" s="124"/>
      <c r="G18" s="312" t="str">
        <f>IF(OR($B18="",$C18="",$D18="",$F18&lt;an_initial,$F18&gt;an_final,$I18=FALSE),"",(HLOOKUP(E18,ii12punctaje,2,FALSE))*VLOOKUP(J18,Coef!$E$2:$F$17,2,FALSE))</f>
        <v/>
      </c>
      <c r="H18" s="327" t="str">
        <f t="shared" si="0"/>
        <v/>
      </c>
      <c r="I18" s="328" t="b">
        <f t="shared" si="1"/>
        <v>0</v>
      </c>
      <c r="J18" s="329">
        <f t="shared" si="3"/>
        <v>1</v>
      </c>
    </row>
    <row r="19" spans="1:10" s="32" customFormat="1" x14ac:dyDescent="0.25">
      <c r="A19" s="36">
        <v>10</v>
      </c>
      <c r="B19" s="6"/>
      <c r="C19" s="11"/>
      <c r="D19" s="6"/>
      <c r="E19" s="6"/>
      <c r="F19" s="124"/>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2">
      <c r="A20" s="36">
        <v>11</v>
      </c>
      <c r="B20" s="6"/>
      <c r="C20" s="6"/>
      <c r="D20" s="6"/>
      <c r="E20" s="6"/>
      <c r="F20" s="124"/>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2">
      <c r="A21" s="36">
        <v>12</v>
      </c>
      <c r="B21" s="6"/>
      <c r="C21" s="6"/>
      <c r="D21" s="6"/>
      <c r="E21" s="6"/>
      <c r="F21" s="124"/>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6"/>
      <c r="D1" s="336"/>
      <c r="F1" s="53"/>
      <c r="G1" s="55"/>
      <c r="H1" s="54"/>
    </row>
    <row r="2" spans="1:10" s="52" customFormat="1" x14ac:dyDescent="0.2">
      <c r="A2" s="302" t="str">
        <f>IF(ISBLANK(facultate), IF(ISBLANK(departament),"","Departament " &amp; departament), "Facultatea " &amp; facultate)</f>
        <v>Facultatea Mecanică</v>
      </c>
      <c r="C2" s="336"/>
      <c r="D2" s="336"/>
      <c r="F2" s="53"/>
      <c r="G2" s="55"/>
      <c r="H2" s="54"/>
    </row>
    <row r="3" spans="1:10" s="52" customFormat="1" x14ac:dyDescent="0.2">
      <c r="A3" s="302" t="str">
        <f>IF(ISBLANK(departament),"","Departamentul " &amp; departament)</f>
        <v>Departamentul Mecanica și Rezistența Materialelor</v>
      </c>
      <c r="C3" s="336"/>
      <c r="D3" s="336"/>
      <c r="F3" s="53"/>
      <c r="G3" s="55"/>
      <c r="H3" s="54"/>
    </row>
    <row r="4" spans="1:10" x14ac:dyDescent="0.25">
      <c r="A4" s="458" t="s">
        <v>904</v>
      </c>
      <c r="B4" s="458"/>
      <c r="C4" s="458"/>
      <c r="D4" s="458"/>
      <c r="E4" s="458"/>
      <c r="F4" s="458"/>
      <c r="G4" s="458"/>
      <c r="H4" s="194"/>
    </row>
    <row r="5" spans="1:10" ht="15.75" customHeight="1" x14ac:dyDescent="0.25">
      <c r="A5" s="464" t="s">
        <v>922</v>
      </c>
      <c r="B5" s="458"/>
      <c r="C5" s="458"/>
      <c r="D5" s="458"/>
      <c r="E5" s="458"/>
      <c r="F5" s="458"/>
      <c r="G5" s="458"/>
      <c r="H5" s="194"/>
    </row>
    <row r="6" spans="1:10" ht="13.5" customHeight="1" x14ac:dyDescent="0.25">
      <c r="G6" s="303" t="str">
        <f>CONCATENATE(functie," ",nume_candidat)</f>
        <v>Conferențiar Vigaru Cosmina Simona</v>
      </c>
    </row>
    <row r="7" spans="1:10" s="32" customFormat="1" ht="15.75" customHeight="1" x14ac:dyDescent="0.2">
      <c r="A7" s="455" t="s">
        <v>337</v>
      </c>
      <c r="B7" s="455" t="s">
        <v>917</v>
      </c>
      <c r="C7" s="455" t="s">
        <v>450</v>
      </c>
      <c r="D7" s="456" t="s">
        <v>1049</v>
      </c>
      <c r="E7" s="455" t="s">
        <v>918</v>
      </c>
      <c r="F7" s="455" t="s">
        <v>2</v>
      </c>
      <c r="G7" s="456" t="s">
        <v>543</v>
      </c>
      <c r="H7" s="124" t="s">
        <v>4</v>
      </c>
      <c r="I7" s="462" t="s">
        <v>540</v>
      </c>
      <c r="J7" s="465" t="s">
        <v>550</v>
      </c>
    </row>
    <row r="8" spans="1:10" s="32" customFormat="1" ht="31.5" x14ac:dyDescent="0.2">
      <c r="A8" s="455"/>
      <c r="B8" s="455"/>
      <c r="C8" s="455"/>
      <c r="D8" s="457"/>
      <c r="E8" s="455"/>
      <c r="F8" s="455"/>
      <c r="G8" s="457"/>
      <c r="H8" s="304" t="str">
        <f>CONCATENATE("ultimii                                  ",durata_evaluare," ani")</f>
        <v>ultimii                                  5 ani</v>
      </c>
      <c r="I8" s="462"/>
      <c r="J8" s="465"/>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G15" sqref="G15"/>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Mecanică</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Mecanica și Rezistența Materialelor</v>
      </c>
      <c r="B3" s="52"/>
      <c r="C3" s="52"/>
      <c r="D3" s="52"/>
      <c r="E3" s="53"/>
      <c r="F3" s="53"/>
      <c r="G3" s="52"/>
      <c r="H3" s="54"/>
      <c r="I3" s="55"/>
      <c r="J3" s="54"/>
      <c r="K3" s="52"/>
      <c r="L3" s="52"/>
      <c r="M3" s="52"/>
      <c r="N3" s="52"/>
      <c r="O3" s="52"/>
      <c r="P3" s="52"/>
      <c r="Q3" s="52"/>
      <c r="R3" s="52"/>
      <c r="S3" s="55"/>
    </row>
    <row r="4" spans="1:19" s="56" customFormat="1" x14ac:dyDescent="0.25">
      <c r="A4" s="481" t="s">
        <v>904</v>
      </c>
      <c r="B4" s="481"/>
      <c r="C4" s="481"/>
      <c r="D4" s="481"/>
      <c r="E4" s="481"/>
      <c r="F4" s="481"/>
      <c r="G4" s="481"/>
      <c r="H4" s="481"/>
      <c r="I4" s="481"/>
      <c r="J4" s="265"/>
      <c r="K4" s="265"/>
      <c r="L4" s="265"/>
      <c r="M4" s="265"/>
      <c r="N4" s="265"/>
      <c r="O4" s="265"/>
      <c r="P4" s="265"/>
      <c r="Q4" s="74"/>
      <c r="R4" s="32"/>
      <c r="S4" s="32"/>
    </row>
    <row r="5" spans="1:19" s="56" customFormat="1" x14ac:dyDescent="0.25">
      <c r="A5" s="480" t="s">
        <v>1080</v>
      </c>
      <c r="B5" s="480"/>
      <c r="C5" s="480"/>
      <c r="D5" s="480"/>
      <c r="E5" s="480"/>
      <c r="F5" s="480"/>
      <c r="G5" s="480"/>
      <c r="H5" s="480"/>
      <c r="I5" s="480"/>
      <c r="J5" s="265"/>
      <c r="K5" s="265"/>
      <c r="L5" s="265"/>
      <c r="M5" s="265"/>
      <c r="N5" s="265"/>
      <c r="O5" s="265"/>
      <c r="P5" s="265"/>
      <c r="Q5" s="74"/>
      <c r="R5" s="32"/>
      <c r="S5" s="32"/>
    </row>
    <row r="6" spans="1:19" ht="13.5" customHeight="1" x14ac:dyDescent="0.25">
      <c r="F6" s="135"/>
      <c r="I6" s="303" t="str">
        <f>CONCATENATE(functie," ",nume_candidat)</f>
        <v>Conferențiar Vigaru Cosmina Simona</v>
      </c>
      <c r="S6" s="303" t="str">
        <f>CONCATENATE(functie," ",nume_candidat)</f>
        <v>Conferențiar Vigaru Cosmina Simona</v>
      </c>
    </row>
    <row r="7" spans="1:19" ht="20.25" customHeight="1" x14ac:dyDescent="0.2">
      <c r="A7" s="455" t="s">
        <v>337</v>
      </c>
      <c r="B7" s="455" t="s">
        <v>0</v>
      </c>
      <c r="C7" s="455" t="s">
        <v>23</v>
      </c>
      <c r="D7" s="455" t="s">
        <v>336</v>
      </c>
      <c r="E7" s="455" t="s">
        <v>2</v>
      </c>
      <c r="F7" s="482" t="s">
        <v>53</v>
      </c>
      <c r="G7" s="483"/>
      <c r="H7" s="484"/>
      <c r="I7" s="456" t="s">
        <v>543</v>
      </c>
      <c r="J7" s="258" t="s">
        <v>4</v>
      </c>
      <c r="K7" s="266" t="s">
        <v>54</v>
      </c>
      <c r="L7" s="266" t="s">
        <v>55</v>
      </c>
      <c r="M7" s="258" t="s">
        <v>546</v>
      </c>
      <c r="N7" s="258" t="s">
        <v>56</v>
      </c>
      <c r="O7" s="258" t="s">
        <v>57</v>
      </c>
      <c r="P7" s="258" t="s">
        <v>58</v>
      </c>
      <c r="Q7" s="462" t="s">
        <v>540</v>
      </c>
      <c r="R7" s="465" t="s">
        <v>550</v>
      </c>
      <c r="S7" s="456" t="s">
        <v>1110</v>
      </c>
    </row>
    <row r="8" spans="1:19" ht="55.5" customHeight="1" x14ac:dyDescent="0.2">
      <c r="A8" s="455"/>
      <c r="B8" s="455"/>
      <c r="C8" s="455"/>
      <c r="D8" s="455"/>
      <c r="E8" s="455"/>
      <c r="F8" s="124" t="s">
        <v>924</v>
      </c>
      <c r="G8" s="124" t="s">
        <v>547</v>
      </c>
      <c r="H8" s="124" t="s">
        <v>548</v>
      </c>
      <c r="I8" s="457"/>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62"/>
      <c r="R8" s="465"/>
      <c r="S8" s="457"/>
    </row>
    <row r="9" spans="1:19" x14ac:dyDescent="0.2">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x14ac:dyDescent="0.2">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D7" sqref="D7:D8"/>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2" t="str">
        <f>IF(ISBLANK(facultate), IF(ISBLANK(departament),"","Departament " &amp; departament), "Facultatea " &amp; facultate)</f>
        <v>Facultatea Mecanică</v>
      </c>
      <c r="D2" s="52"/>
      <c r="E2" s="53"/>
      <c r="F2" s="53"/>
      <c r="G2" s="52"/>
      <c r="H2" s="54"/>
      <c r="I2" s="52"/>
      <c r="J2" s="52"/>
      <c r="K2" s="52"/>
      <c r="L2" s="52"/>
      <c r="O2" s="52"/>
    </row>
    <row r="3" spans="1:26" x14ac:dyDescent="0.2">
      <c r="A3" s="302" t="str">
        <f>IF(ISBLANK(departament),"","Departamentul " &amp; departament)</f>
        <v>Departamentul Mecanica și Rezistența Materialelor</v>
      </c>
      <c r="D3" s="52"/>
      <c r="E3" s="53"/>
      <c r="F3" s="53"/>
      <c r="G3" s="52"/>
      <c r="H3" s="54"/>
      <c r="I3" s="52"/>
      <c r="J3" s="52"/>
      <c r="K3" s="52"/>
      <c r="L3" s="52"/>
      <c r="O3" s="52"/>
    </row>
    <row r="4" spans="1:26" s="56" customFormat="1" x14ac:dyDescent="0.25">
      <c r="A4" s="458" t="s">
        <v>904</v>
      </c>
      <c r="B4" s="458"/>
      <c r="C4" s="458"/>
      <c r="D4" s="458"/>
      <c r="E4" s="458"/>
      <c r="F4" s="458"/>
      <c r="G4" s="458"/>
      <c r="H4" s="458"/>
      <c r="I4" s="458"/>
      <c r="J4" s="458"/>
      <c r="K4" s="458"/>
      <c r="L4" s="458"/>
      <c r="M4" s="458"/>
      <c r="N4" s="458"/>
      <c r="O4" s="74"/>
      <c r="P4" s="32"/>
      <c r="Q4" s="32"/>
      <c r="R4" s="32"/>
      <c r="S4" s="32"/>
      <c r="T4" s="32"/>
      <c r="U4" s="32"/>
      <c r="V4" s="32"/>
      <c r="W4" s="32"/>
      <c r="X4" s="32"/>
      <c r="Y4" s="32"/>
      <c r="Z4" s="32"/>
    </row>
    <row r="5" spans="1:26" s="56" customFormat="1" ht="44.25" customHeight="1" x14ac:dyDescent="0.25">
      <c r="A5" s="464" t="s">
        <v>1017</v>
      </c>
      <c r="B5" s="464"/>
      <c r="C5" s="464"/>
      <c r="D5" s="464"/>
      <c r="E5" s="464"/>
      <c r="F5" s="464"/>
      <c r="G5" s="464"/>
      <c r="H5" s="464"/>
      <c r="I5" s="464"/>
      <c r="J5" s="464"/>
      <c r="K5" s="464"/>
      <c r="L5" s="464"/>
      <c r="M5" s="464"/>
      <c r="N5" s="464"/>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Conferențiar Vigaru Cosmina Simona</v>
      </c>
      <c r="P6" s="32"/>
      <c r="Q6" s="265"/>
      <c r="R6" s="265"/>
      <c r="S6" s="265"/>
      <c r="T6" s="32"/>
      <c r="U6" s="32"/>
      <c r="V6" s="32"/>
      <c r="W6" s="32"/>
      <c r="X6" s="32"/>
      <c r="Y6" s="32"/>
      <c r="Z6" s="32"/>
    </row>
    <row r="7" spans="1:26" ht="34.5" customHeight="1" x14ac:dyDescent="0.2">
      <c r="A7" s="455" t="s">
        <v>337</v>
      </c>
      <c r="B7" s="455" t="s">
        <v>541</v>
      </c>
      <c r="C7" s="455" t="s">
        <v>62</v>
      </c>
      <c r="D7" s="455" t="s">
        <v>37</v>
      </c>
      <c r="E7" s="461" t="s">
        <v>2</v>
      </c>
      <c r="F7" s="488" t="s">
        <v>1074</v>
      </c>
      <c r="G7" s="466" t="s">
        <v>36</v>
      </c>
      <c r="H7" s="485" t="s">
        <v>549</v>
      </c>
      <c r="I7" s="486"/>
      <c r="J7" s="487"/>
      <c r="K7" s="492" t="s">
        <v>1064</v>
      </c>
      <c r="L7" s="493"/>
      <c r="M7" s="490" t="s">
        <v>543</v>
      </c>
      <c r="N7" s="455" t="s">
        <v>38</v>
      </c>
      <c r="O7" s="462" t="s">
        <v>540</v>
      </c>
      <c r="P7" s="465" t="s">
        <v>550</v>
      </c>
      <c r="Q7" s="490" t="s">
        <v>543</v>
      </c>
      <c r="R7" s="490" t="s">
        <v>543</v>
      </c>
      <c r="S7" s="490" t="s">
        <v>543</v>
      </c>
    </row>
    <row r="8" spans="1:26" ht="199.5" customHeight="1" thickBot="1" x14ac:dyDescent="0.25">
      <c r="A8" s="455"/>
      <c r="B8" s="455"/>
      <c r="C8" s="455"/>
      <c r="D8" s="455"/>
      <c r="E8" s="461"/>
      <c r="F8" s="489"/>
      <c r="G8" s="468"/>
      <c r="H8" s="267" t="s">
        <v>331</v>
      </c>
      <c r="I8" s="267" t="s">
        <v>332</v>
      </c>
      <c r="J8" s="268" t="s">
        <v>1022</v>
      </c>
      <c r="K8" s="272" t="s">
        <v>1077</v>
      </c>
      <c r="L8" s="351" t="s">
        <v>1078</v>
      </c>
      <c r="M8" s="491"/>
      <c r="N8" s="455"/>
      <c r="O8" s="462"/>
      <c r="P8" s="465"/>
      <c r="Q8" s="491"/>
      <c r="R8" s="491"/>
      <c r="S8" s="491"/>
    </row>
    <row r="9" spans="1:26" ht="16.5" thickBot="1" x14ac:dyDescent="0.25">
      <c r="A9" s="78"/>
      <c r="B9" s="57"/>
      <c r="C9" s="57"/>
      <c r="D9" s="58"/>
      <c r="E9" s="29"/>
      <c r="F9" s="29"/>
      <c r="G9" s="29"/>
      <c r="H9" s="29"/>
      <c r="I9" s="29"/>
      <c r="J9" s="29"/>
      <c r="K9" s="278"/>
      <c r="L9" s="278"/>
      <c r="M9" s="129">
        <f>SUMIF(M10:M1010,"&gt;0")</f>
        <v>0</v>
      </c>
      <c r="N9" s="262"/>
      <c r="O9" s="259"/>
      <c r="P9" s="269"/>
      <c r="Q9" s="129">
        <f>SUMIF(Q10:Q1309,"&gt;0")</f>
        <v>0</v>
      </c>
      <c r="R9" s="129">
        <f>SUMIF(R10:R1309,"&gt;0")</f>
        <v>0</v>
      </c>
      <c r="S9" s="129">
        <f>SUMIF(S10:S1309,"&gt;0")</f>
        <v>0</v>
      </c>
    </row>
    <row r="10" spans="1:26" x14ac:dyDescent="0.2">
      <c r="A10" s="36">
        <v>1</v>
      </c>
      <c r="B10" s="7"/>
      <c r="C10" s="6"/>
      <c r="D10" s="124"/>
      <c r="E10" s="186"/>
      <c r="F10" s="270"/>
      <c r="G10" s="68"/>
      <c r="H10" s="187"/>
      <c r="I10" s="187"/>
      <c r="J10" s="186"/>
      <c r="K10" s="348"/>
      <c r="L10" s="30"/>
      <c r="M10" s="321" t="str">
        <f t="shared" ref="M10:M73" si="0">IF(
OR(
$B10="",$C10="",$D10="",$E10="",$E10&lt;an_initial,$E10&gt;an_final,$O10=FALSE),"",IF(
$G10="","",IF(
OR(
$H10="X",$H10="x"),100*$F10/10000,IF(
OR(
$I10="X",$I10="x"),80*$F10/10000,IF(
OR(
$K10="X",$K10="x"),100*(
IF(
$P10&lt;=5,0.3,0.2))*$F10/10000,IF(
OR(
$L10="X",$L10="x"),80*(
IF(
$P10&lt;=5,0.3,0.2))*$F10/10000,""))))))</f>
        <v/>
      </c>
      <c r="N10" s="263"/>
      <c r="O10" s="305" t="b">
        <f t="shared" ref="O10:O74" si="1">IF(nume_candidat="",FALSE,ISNUMBER(SEARCH(nume_candidat,$B10)))</f>
        <v>0</v>
      </c>
      <c r="P10" s="320">
        <f>LEN(B10)-LEN(SUBSTITUTE(B10,",",""))+1</f>
        <v>1</v>
      </c>
      <c r="Q10" s="321" t="str">
        <f t="shared" ref="Q10:Q73" si="2">IF(
OR(
$B10="",$C10="",$D10="",$E10="",$E10&lt;an_initial,$E10&gt;an_final,$O10=FALSE),"",IF(
$G10="","",IF(
OR(
$H10="X",$H10="x"),100*$F10/10000,"")))</f>
        <v/>
      </c>
      <c r="R10" s="321" t="str">
        <f t="shared" ref="R10:R73" si="3">IF(
OR(
$B10="",$C10="",$D10="",$E10="",$E10&lt;an_initial,$E10&gt;an_final,$O10=FALSE),"",IF(
$G10="","",IF(
OR(
$I10="X",$I10="x"),80*$F10/10000,"")))</f>
        <v/>
      </c>
      <c r="S10" s="321"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6"/>
      <c r="F11" s="270"/>
      <c r="G11" s="68"/>
      <c r="H11" s="187"/>
      <c r="I11" s="187"/>
      <c r="J11" s="186"/>
      <c r="K11" s="24"/>
      <c r="L11" s="30"/>
      <c r="M11" s="321" t="str">
        <f t="shared" si="0"/>
        <v/>
      </c>
      <c r="N11" s="263"/>
      <c r="O11" s="305" t="b">
        <f t="shared" si="1"/>
        <v>0</v>
      </c>
      <c r="P11" s="320">
        <f t="shared" ref="P11:P74" si="5">LEN(B11)-LEN(SUBSTITUTE(B11,",",""))+1</f>
        <v>1</v>
      </c>
      <c r="Q11" s="321" t="str">
        <f t="shared" si="2"/>
        <v/>
      </c>
      <c r="R11" s="321" t="str">
        <f t="shared" si="3"/>
        <v/>
      </c>
      <c r="S11" s="321" t="str">
        <f t="shared" si="4"/>
        <v/>
      </c>
    </row>
    <row r="12" spans="1:26" x14ac:dyDescent="0.2">
      <c r="A12" s="36">
        <v>3</v>
      </c>
      <c r="B12" s="7"/>
      <c r="C12" s="6"/>
      <c r="D12" s="124"/>
      <c r="E12" s="186"/>
      <c r="F12" s="270"/>
      <c r="G12" s="68"/>
      <c r="H12" s="187"/>
      <c r="I12" s="187"/>
      <c r="J12" s="186"/>
      <c r="K12" s="24"/>
      <c r="L12" s="30"/>
      <c r="M12" s="321" t="str">
        <f t="shared" si="0"/>
        <v/>
      </c>
      <c r="N12" s="263"/>
      <c r="O12" s="305" t="b">
        <f t="shared" si="1"/>
        <v>0</v>
      </c>
      <c r="P12" s="320">
        <f t="shared" si="5"/>
        <v>1</v>
      </c>
      <c r="Q12" s="321" t="str">
        <f t="shared" si="2"/>
        <v/>
      </c>
      <c r="R12" s="321" t="str">
        <f t="shared" si="3"/>
        <v/>
      </c>
      <c r="S12" s="321" t="str">
        <f t="shared" si="4"/>
        <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A5" sqref="A5:N5"/>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2" t="str">
        <f>IF(ISBLANK(facultate), IF(ISBLANK(departament),"","Departament " &amp; departament), "Facultatea " &amp; facultate)</f>
        <v>Facultatea Mecanică</v>
      </c>
      <c r="E2" s="53"/>
      <c r="F2" s="53"/>
    </row>
    <row r="3" spans="1:22" s="52" customFormat="1" x14ac:dyDescent="0.2">
      <c r="A3" s="302" t="str">
        <f>IF(ISBLANK(departament),"","Departamentul " &amp; departament)</f>
        <v>Departamentul Mecanica și Rezistența Materialelor</v>
      </c>
      <c r="E3" s="53"/>
      <c r="F3" s="53"/>
    </row>
    <row r="4" spans="1:22" x14ac:dyDescent="0.25">
      <c r="A4" s="458" t="s">
        <v>904</v>
      </c>
      <c r="B4" s="458"/>
      <c r="C4" s="458"/>
      <c r="D4" s="458"/>
      <c r="E4" s="458"/>
      <c r="F4" s="458"/>
      <c r="G4" s="458"/>
      <c r="H4" s="458"/>
      <c r="I4" s="458"/>
      <c r="J4" s="458"/>
      <c r="K4" s="458"/>
      <c r="L4" s="458"/>
      <c r="M4" s="458"/>
      <c r="N4" s="458"/>
      <c r="R4" s="56"/>
      <c r="S4" s="56"/>
      <c r="T4" s="56"/>
    </row>
    <row r="5" spans="1:22" ht="44.25" customHeight="1" x14ac:dyDescent="0.25">
      <c r="A5" s="464" t="s">
        <v>1018</v>
      </c>
      <c r="B5" s="464"/>
      <c r="C5" s="464"/>
      <c r="D5" s="464"/>
      <c r="E5" s="464"/>
      <c r="F5" s="464"/>
      <c r="G5" s="464"/>
      <c r="H5" s="464"/>
      <c r="I5" s="464"/>
      <c r="J5" s="464"/>
      <c r="K5" s="464"/>
      <c r="L5" s="464"/>
      <c r="M5" s="464"/>
      <c r="N5" s="464"/>
      <c r="O5" s="32"/>
      <c r="P5" s="32"/>
      <c r="Q5" s="32"/>
      <c r="R5" s="32"/>
      <c r="S5" s="32"/>
      <c r="T5" s="32"/>
      <c r="U5" s="32"/>
      <c r="V5" s="32"/>
    </row>
    <row r="6" spans="1:22" ht="16.5" thickBot="1" x14ac:dyDescent="0.3">
      <c r="N6" s="303" t="str">
        <f>CONCATENATE(functie," ",nume_candidat)</f>
        <v>Conferențiar Vigaru Cosmina Simona</v>
      </c>
    </row>
    <row r="7" spans="1:22" ht="15.75" customHeight="1" x14ac:dyDescent="0.25">
      <c r="A7" s="494" t="s">
        <v>337</v>
      </c>
      <c r="B7" s="455" t="s">
        <v>541</v>
      </c>
      <c r="C7" s="504" t="s">
        <v>62</v>
      </c>
      <c r="D7" s="496" t="s">
        <v>61</v>
      </c>
      <c r="E7" s="504" t="s">
        <v>37</v>
      </c>
      <c r="F7" s="506" t="s">
        <v>2</v>
      </c>
      <c r="G7" s="502" t="s">
        <v>1075</v>
      </c>
      <c r="H7" s="497" t="s">
        <v>1063</v>
      </c>
      <c r="I7" s="498"/>
      <c r="J7" s="499"/>
      <c r="K7" s="492" t="s">
        <v>1064</v>
      </c>
      <c r="L7" s="493"/>
      <c r="M7" s="500" t="s">
        <v>543</v>
      </c>
      <c r="N7" s="455" t="s">
        <v>38</v>
      </c>
      <c r="O7" s="508" t="s">
        <v>39</v>
      </c>
      <c r="P7" s="462" t="s">
        <v>540</v>
      </c>
      <c r="Q7" s="465" t="s">
        <v>550</v>
      </c>
      <c r="R7" s="500" t="s">
        <v>543</v>
      </c>
      <c r="S7" s="500" t="s">
        <v>543</v>
      </c>
      <c r="T7" s="500" t="s">
        <v>543</v>
      </c>
    </row>
    <row r="8" spans="1:22" s="273" customFormat="1" ht="236.25" customHeight="1" thickBot="1" x14ac:dyDescent="0.3">
      <c r="A8" s="495"/>
      <c r="B8" s="455"/>
      <c r="C8" s="505"/>
      <c r="D8" s="464"/>
      <c r="E8" s="505"/>
      <c r="F8" s="507"/>
      <c r="G8" s="503"/>
      <c r="H8" s="346" t="s">
        <v>1065</v>
      </c>
      <c r="I8" s="347" t="s">
        <v>1066</v>
      </c>
      <c r="J8" s="272" t="s">
        <v>333</v>
      </c>
      <c r="K8" s="272" t="s">
        <v>1067</v>
      </c>
      <c r="L8" s="351" t="s">
        <v>1073</v>
      </c>
      <c r="M8" s="501"/>
      <c r="N8" s="455"/>
      <c r="O8" s="509"/>
      <c r="P8" s="462"/>
      <c r="Q8" s="465"/>
      <c r="R8" s="501"/>
      <c r="S8" s="501"/>
      <c r="T8" s="501"/>
    </row>
    <row r="9" spans="1:22" ht="16.5" thickBot="1" x14ac:dyDescent="0.3">
      <c r="A9" s="274"/>
      <c r="B9" s="275"/>
      <c r="C9" s="276"/>
      <c r="D9" s="277"/>
      <c r="E9" s="274"/>
      <c r="F9" s="278"/>
      <c r="G9" s="279"/>
      <c r="H9" s="280"/>
      <c r="I9" s="278"/>
      <c r="J9" s="281"/>
      <c r="K9" s="278"/>
      <c r="L9" s="278"/>
      <c r="M9" s="318">
        <f>SUMIF(M10:M1010,"&gt;0")</f>
        <v>0</v>
      </c>
      <c r="N9" s="282"/>
      <c r="O9" s="314">
        <f>SUMIF(O10:O1310,"&gt;0")</f>
        <v>0</v>
      </c>
      <c r="P9" s="283"/>
      <c r="Q9" s="4">
        <f>SUM(Q10:Q1310)</f>
        <v>301</v>
      </c>
      <c r="R9" s="318">
        <f>SUM(R10:R1310)</f>
        <v>0</v>
      </c>
      <c r="S9" s="318">
        <f>SUM(S10:S1310)</f>
        <v>0</v>
      </c>
      <c r="T9" s="318">
        <f>SUM(T10:T1310)</f>
        <v>0</v>
      </c>
    </row>
    <row r="10" spans="1:22" ht="16.5" thickBot="1" x14ac:dyDescent="0.3">
      <c r="A10" s="27">
        <v>1</v>
      </c>
      <c r="B10" s="133"/>
      <c r="C10" s="134"/>
      <c r="D10" s="141"/>
      <c r="E10" s="344"/>
      <c r="F10" s="59"/>
      <c r="G10" s="284"/>
      <c r="H10" s="24"/>
      <c r="I10" s="187"/>
      <c r="J10" s="25"/>
      <c r="K10" s="348"/>
      <c r="L10" s="30"/>
      <c r="M10" s="319" t="str">
        <f t="shared" ref="M10:M73" si="0">IF(
OR(
$B10="",$C10="",$E10="",$F10="",$F10&lt;an_initial,$F10&gt;an_final,$P10=FALSE),"",IF(
$G10="","",IF(
OR(
$H10="X",$H10="x"),60*$O10/10000,IF(
OR(
$I10="X",$I10="x"),40*$O10/10000,IF(
OR(
$K10="X",$K10="x"),60*(
IF(
$Q10&lt;=5,0.3,0.2))*$O10/10000,IF(
OR(
$L10="X",$L10="x"),40*(
IF(
$Q10&lt;=5,0.3,0.2))*$O10/10000,""))))))</f>
        <v/>
      </c>
      <c r="N10" s="285"/>
      <c r="O10" s="315" t="str">
        <f>IF(OR($B10="",$C10="",$D10="",$E10="",$F10=""),"",$G10/VLOOKUP($F10,Euro!$A:$C,3,FALSE))</f>
        <v/>
      </c>
      <c r="P10" s="316" t="b">
        <f t="shared" ref="P10:P74" si="1">IF(nume_candidat="",FALSE,ISNUMBER(SEARCH(nume_candidat,$B10)))</f>
        <v>0</v>
      </c>
      <c r="Q10" s="317">
        <f t="shared" ref="Q10" si="2">LEN(B10)-LEN(SUBSTITUTE(B10,",",""))+1</f>
        <v>1</v>
      </c>
      <c r="R10" s="319" t="str">
        <f t="shared" ref="R10:R73" si="3">IF(
OR(
$B10="",$C10="",$E10="",$F10="",$F10&lt;an_initial,$F10&gt;an_final,$P10=FALSE),"",IF(
$G10="","",IF(
OR(
$H10="X",$H10="x"),60*$O10/10000,"")))</f>
        <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B21" sqref="B21"/>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2" t="str">
        <f>IF(ISBLANK(facultate), IF(ISBLANK(departament),"","Departament " &amp; departament), "Facultatea " &amp; facultate)</f>
        <v>Facultatea Mecanică</v>
      </c>
      <c r="C2" s="53"/>
      <c r="D2" s="55"/>
    </row>
    <row r="3" spans="1:4" s="52" customFormat="1" x14ac:dyDescent="0.2">
      <c r="A3" s="302" t="str">
        <f>IF(ISBLANK(departament),"","Departamentul " &amp; departament)</f>
        <v>Departamentul Mecanica și Rezistența Materialelor</v>
      </c>
      <c r="C3" s="53"/>
      <c r="D3" s="55"/>
    </row>
    <row r="4" spans="1:4" x14ac:dyDescent="0.25">
      <c r="A4" s="458" t="s">
        <v>904</v>
      </c>
      <c r="B4" s="458"/>
      <c r="C4" s="458"/>
      <c r="D4" s="458"/>
    </row>
    <row r="5" spans="1:4" ht="42.75" customHeight="1" x14ac:dyDescent="0.25">
      <c r="A5" s="464" t="s">
        <v>1060</v>
      </c>
      <c r="B5" s="458"/>
      <c r="C5" s="458"/>
      <c r="D5" s="458"/>
    </row>
    <row r="6" spans="1:4" ht="13.5" customHeight="1" x14ac:dyDescent="0.25">
      <c r="D6" s="303" t="str">
        <f>CONCATENATE(functie," ",nume_candidat)</f>
        <v>Conferențiar Vigaru Cosmina Simona</v>
      </c>
    </row>
    <row r="7" spans="1:4" s="32" customFormat="1" ht="15.75" customHeight="1" x14ac:dyDescent="0.2">
      <c r="A7" s="455" t="s">
        <v>337</v>
      </c>
      <c r="B7" s="510" t="str">
        <f>CONCATENATE("Tip Citare din ultimii ",durata_evaluare," ani")</f>
        <v>Tip Citare din ultimii 5 ani</v>
      </c>
      <c r="C7" s="456" t="s">
        <v>14</v>
      </c>
      <c r="D7" s="456" t="s">
        <v>543</v>
      </c>
    </row>
    <row r="8" spans="1:4" s="32" customFormat="1" ht="31.5" customHeight="1" x14ac:dyDescent="0.2">
      <c r="A8" s="455"/>
      <c r="B8" s="510"/>
      <c r="C8" s="457"/>
      <c r="D8" s="457"/>
    </row>
    <row r="9" spans="1:4" s="32" customFormat="1" x14ac:dyDescent="0.2">
      <c r="A9" s="78"/>
      <c r="B9" s="57"/>
      <c r="C9" s="141"/>
      <c r="D9" s="129">
        <f>SUMIF(D10:D12,"&gt;0")</f>
        <v>999</v>
      </c>
    </row>
    <row r="10" spans="1:4" s="70" customFormat="1" x14ac:dyDescent="0.25">
      <c r="A10" s="36">
        <v>1</v>
      </c>
      <c r="B10" s="428" t="s">
        <v>713</v>
      </c>
      <c r="C10" s="187">
        <v>33</v>
      </c>
      <c r="D10" s="15">
        <f>C10 * (HLOOKUP(B10,ii3punctaje,2,FALSE))</f>
        <v>330</v>
      </c>
    </row>
    <row r="11" spans="1:4" s="32" customFormat="1" x14ac:dyDescent="0.2">
      <c r="A11" s="36">
        <v>2</v>
      </c>
      <c r="B11" s="429" t="s">
        <v>714</v>
      </c>
      <c r="C11" s="187">
        <v>54</v>
      </c>
      <c r="D11" s="15">
        <f>C11 * (HLOOKUP(B11,ii3punctaje,2,FALSE))</f>
        <v>432</v>
      </c>
    </row>
    <row r="12" spans="1:4" s="32" customFormat="1" x14ac:dyDescent="0.2">
      <c r="A12" s="36">
        <v>3</v>
      </c>
      <c r="B12" s="430" t="s">
        <v>715</v>
      </c>
      <c r="C12" s="187">
        <v>79</v>
      </c>
      <c r="D12" s="15">
        <f>C12 * (HLOOKUP(B12,ii3punctaje,2,FALSE))</f>
        <v>237</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D25" sqref="D25"/>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Mecanică</v>
      </c>
      <c r="E2" s="53"/>
      <c r="F2" s="55"/>
      <c r="G2" s="54"/>
    </row>
    <row r="3" spans="1:8" s="52" customFormat="1" ht="15.75" x14ac:dyDescent="0.2">
      <c r="A3" s="302" t="str">
        <f>IF(ISBLANK(departament),"","Departamentul " &amp; departament)</f>
        <v>Departamentul Mecanica și Rezistența Materialelor</v>
      </c>
      <c r="E3" s="53"/>
      <c r="F3" s="55"/>
      <c r="G3" s="54"/>
    </row>
    <row r="4" spans="1:8" s="56" customFormat="1" ht="15.75" x14ac:dyDescent="0.25">
      <c r="B4" s="60"/>
      <c r="C4" s="60" t="s">
        <v>904</v>
      </c>
      <c r="D4" s="60"/>
      <c r="E4" s="60"/>
      <c r="F4" s="60"/>
      <c r="G4" s="194"/>
      <c r="H4" s="62"/>
    </row>
    <row r="5" spans="1:8" s="56" customFormat="1" ht="15.75" x14ac:dyDescent="0.25">
      <c r="B5" s="60"/>
      <c r="C5" s="60" t="s">
        <v>928</v>
      </c>
      <c r="D5" s="60"/>
      <c r="E5" s="60"/>
      <c r="F5" s="60"/>
      <c r="G5" s="194"/>
      <c r="H5" s="62"/>
    </row>
    <row r="6" spans="1:8" s="56" customFormat="1" ht="13.5" customHeight="1" x14ac:dyDescent="0.25">
      <c r="A6" s="52"/>
      <c r="D6" s="303" t="str">
        <f>CONCATENATE(functie," ",nume_candidat)</f>
        <v>Conferențiar Vigaru Cosmina Simona</v>
      </c>
      <c r="H6" s="62"/>
    </row>
    <row r="7" spans="1:8" ht="15" customHeight="1" x14ac:dyDescent="0.25">
      <c r="B7" s="466" t="s">
        <v>929</v>
      </c>
      <c r="C7" s="466" t="s">
        <v>930</v>
      </c>
      <c r="D7" s="456" t="s">
        <v>543</v>
      </c>
    </row>
    <row r="8" spans="1:8" ht="15" customHeight="1" x14ac:dyDescent="0.25">
      <c r="B8" s="467"/>
      <c r="C8" s="467"/>
      <c r="D8" s="473"/>
    </row>
    <row r="9" spans="1:8" ht="15" customHeight="1" x14ac:dyDescent="0.25">
      <c r="B9" s="467"/>
      <c r="C9" s="467"/>
      <c r="D9" s="473"/>
    </row>
    <row r="10" spans="1:8" ht="15.75" customHeight="1" x14ac:dyDescent="0.25">
      <c r="B10" s="468"/>
      <c r="C10" s="468"/>
      <c r="D10" s="457"/>
    </row>
    <row r="11" spans="1:8" ht="15.75" x14ac:dyDescent="0.25">
      <c r="B11" s="36" t="s">
        <v>717</v>
      </c>
      <c r="C11" s="36">
        <v>1</v>
      </c>
      <c r="D11" s="307">
        <f>C11*200</f>
        <v>200</v>
      </c>
    </row>
    <row r="12" spans="1:8" ht="15.75" x14ac:dyDescent="0.25">
      <c r="B12" s="36" t="s">
        <v>718</v>
      </c>
      <c r="C12" s="36">
        <v>3</v>
      </c>
      <c r="D12" s="307">
        <f>C12*160</f>
        <v>480</v>
      </c>
    </row>
    <row r="13" spans="1:8" ht="15.75" x14ac:dyDescent="0.25">
      <c r="B13" s="36" t="s">
        <v>719</v>
      </c>
      <c r="C13" s="36">
        <v>3</v>
      </c>
      <c r="D13" s="307">
        <f>C13*60</f>
        <v>180</v>
      </c>
    </row>
    <row r="14" spans="1:8" ht="15.75" x14ac:dyDescent="0.25">
      <c r="B14" s="459" t="s">
        <v>931</v>
      </c>
      <c r="C14" s="460"/>
      <c r="D14" s="307">
        <f>SUM(D11:D13)</f>
        <v>860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6"/>
      <c r="D1" s="53"/>
      <c r="E1" s="53"/>
      <c r="F1" s="55"/>
    </row>
    <row r="2" spans="1:6" s="52" customFormat="1" x14ac:dyDescent="0.2">
      <c r="A2" s="511" t="s">
        <v>449</v>
      </c>
      <c r="B2" s="511"/>
      <c r="D2" s="53"/>
      <c r="E2" s="53"/>
      <c r="F2" s="55"/>
    </row>
    <row r="3" spans="1:6" x14ac:dyDescent="0.25">
      <c r="A3" s="512" t="s">
        <v>904</v>
      </c>
      <c r="B3" s="512"/>
      <c r="C3" s="512"/>
      <c r="D3" s="512"/>
      <c r="E3" s="512"/>
      <c r="F3" s="512"/>
    </row>
    <row r="4" spans="1:6" x14ac:dyDescent="0.25">
      <c r="A4" s="458" t="s">
        <v>932</v>
      </c>
      <c r="B4" s="458"/>
      <c r="C4" s="458"/>
      <c r="D4" s="458"/>
      <c r="E4" s="458"/>
      <c r="F4" s="458"/>
    </row>
    <row r="5" spans="1:6" x14ac:dyDescent="0.25">
      <c r="C5" s="56"/>
    </row>
    <row r="6" spans="1:6" s="52" customFormat="1" ht="13.5" customHeight="1" x14ac:dyDescent="0.25">
      <c r="A6" s="56"/>
      <c r="B6" s="273"/>
      <c r="C6" s="73"/>
      <c r="D6" s="56"/>
      <c r="E6" s="56"/>
      <c r="F6" s="303" t="str">
        <f>CONCATENATE(functie," ",nume_candidat)</f>
        <v>Conferențiar Vigaru Cosmina Simona</v>
      </c>
    </row>
    <row r="7" spans="1:6" ht="15" customHeight="1" x14ac:dyDescent="0.25">
      <c r="A7" s="455" t="s">
        <v>337</v>
      </c>
      <c r="B7" s="455" t="s">
        <v>1030</v>
      </c>
      <c r="C7" s="455" t="s">
        <v>2</v>
      </c>
      <c r="D7" s="455" t="s">
        <v>459</v>
      </c>
      <c r="E7" s="455" t="s">
        <v>813</v>
      </c>
      <c r="F7" s="456" t="s">
        <v>543</v>
      </c>
    </row>
    <row r="8" spans="1:6" x14ac:dyDescent="0.25">
      <c r="A8" s="455"/>
      <c r="B8" s="455"/>
      <c r="C8" s="455"/>
      <c r="D8" s="455"/>
      <c r="E8" s="455"/>
      <c r="F8" s="457"/>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11" t="s">
        <v>449</v>
      </c>
      <c r="B2" s="511"/>
      <c r="C2" s="54"/>
      <c r="D2" s="53"/>
      <c r="E2" s="53"/>
      <c r="F2" s="55"/>
    </row>
    <row r="3" spans="1:6" x14ac:dyDescent="0.25">
      <c r="A3" s="512" t="s">
        <v>904</v>
      </c>
      <c r="B3" s="512"/>
      <c r="C3" s="512"/>
      <c r="D3" s="512"/>
      <c r="E3" s="512"/>
      <c r="F3" s="512"/>
    </row>
    <row r="4" spans="1:6" ht="68.25" customHeight="1" x14ac:dyDescent="0.25">
      <c r="A4" s="464" t="s">
        <v>937</v>
      </c>
      <c r="B4" s="464"/>
      <c r="C4" s="464"/>
      <c r="D4" s="464"/>
      <c r="E4" s="464"/>
      <c r="F4" s="464"/>
    </row>
    <row r="6" spans="1:6" s="52" customFormat="1" ht="13.5" customHeight="1" x14ac:dyDescent="0.25">
      <c r="A6" s="56"/>
      <c r="B6" s="56"/>
      <c r="C6" s="135"/>
      <c r="D6" s="56"/>
      <c r="E6" s="56"/>
      <c r="F6" s="303" t="str">
        <f>CONCATENATE(functie," ",nume_candidat)</f>
        <v>Conferențiar Vigaru Cosmina Simona</v>
      </c>
    </row>
    <row r="7" spans="1:6" ht="15" customHeight="1" x14ac:dyDescent="0.25">
      <c r="A7" s="455" t="s">
        <v>337</v>
      </c>
      <c r="B7" s="455" t="s">
        <v>1030</v>
      </c>
      <c r="C7" s="455" t="s">
        <v>2</v>
      </c>
      <c r="D7" s="455" t="s">
        <v>459</v>
      </c>
      <c r="E7" s="455" t="s">
        <v>813</v>
      </c>
      <c r="F7" s="456" t="s">
        <v>543</v>
      </c>
    </row>
    <row r="8" spans="1:6" x14ac:dyDescent="0.25">
      <c r="A8" s="455"/>
      <c r="B8" s="455"/>
      <c r="C8" s="455"/>
      <c r="D8" s="455"/>
      <c r="E8" s="455"/>
      <c r="F8" s="457"/>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6"/>
      <c r="D1" s="53"/>
      <c r="E1" s="53"/>
    </row>
    <row r="2" spans="1:5" s="52" customFormat="1" x14ac:dyDescent="0.2">
      <c r="A2" s="511" t="s">
        <v>449</v>
      </c>
      <c r="B2" s="511"/>
      <c r="D2" s="53"/>
      <c r="E2" s="53"/>
    </row>
    <row r="3" spans="1:5" x14ac:dyDescent="0.25">
      <c r="A3" s="512" t="s">
        <v>904</v>
      </c>
      <c r="B3" s="512"/>
      <c r="C3" s="512"/>
      <c r="D3" s="512"/>
      <c r="E3" s="512"/>
    </row>
    <row r="4" spans="1:5" ht="36" customHeight="1" x14ac:dyDescent="0.25">
      <c r="A4" s="464" t="s">
        <v>939</v>
      </c>
      <c r="B4" s="464"/>
      <c r="C4" s="464"/>
      <c r="D4" s="464"/>
      <c r="E4" s="464"/>
    </row>
    <row r="6" spans="1:5" s="52" customFormat="1" ht="13.5" customHeight="1" x14ac:dyDescent="0.25">
      <c r="A6" s="56"/>
      <c r="B6" s="273"/>
      <c r="C6" s="73"/>
      <c r="D6" s="56"/>
      <c r="E6" s="303" t="str">
        <f>CONCATENATE(functie," ",nume_candidat)</f>
        <v>Conferențiar Vigaru Cosmina Simona</v>
      </c>
    </row>
    <row r="7" spans="1:5" ht="15" customHeight="1" x14ac:dyDescent="0.25">
      <c r="A7" s="455" t="s">
        <v>337</v>
      </c>
      <c r="B7" s="455" t="s">
        <v>1031</v>
      </c>
      <c r="C7" s="455" t="s">
        <v>2</v>
      </c>
      <c r="D7" s="455" t="s">
        <v>459</v>
      </c>
      <c r="E7" s="456" t="s">
        <v>543</v>
      </c>
    </row>
    <row r="8" spans="1:5" ht="54" customHeight="1" x14ac:dyDescent="0.25">
      <c r="A8" s="455"/>
      <c r="B8" s="455"/>
      <c r="C8" s="455"/>
      <c r="D8" s="455"/>
      <c r="E8" s="457"/>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1" t="s">
        <v>449</v>
      </c>
      <c r="B2" s="511"/>
      <c r="D2" s="53"/>
      <c r="E2" s="53"/>
      <c r="F2" s="54"/>
    </row>
    <row r="3" spans="1:7" x14ac:dyDescent="0.25">
      <c r="A3" s="512" t="s">
        <v>904</v>
      </c>
      <c r="B3" s="512"/>
      <c r="C3" s="512"/>
      <c r="D3" s="512"/>
      <c r="E3" s="512"/>
      <c r="F3" s="56"/>
    </row>
    <row r="4" spans="1:7" x14ac:dyDescent="0.25">
      <c r="A4" s="464" t="s">
        <v>940</v>
      </c>
      <c r="B4" s="464"/>
      <c r="C4" s="464"/>
      <c r="D4" s="464"/>
      <c r="E4" s="464"/>
    </row>
    <row r="6" spans="1:7" s="52" customFormat="1" ht="13.5" customHeight="1" x14ac:dyDescent="0.25">
      <c r="A6" s="56"/>
      <c r="B6" s="56"/>
      <c r="C6" s="73"/>
      <c r="D6" s="56"/>
      <c r="E6" s="303" t="str">
        <f>CONCATENATE(functie," ",nume_candidat)</f>
        <v>Conferențiar Vigaru Cosmina Simona</v>
      </c>
      <c r="F6" s="62"/>
    </row>
    <row r="7" spans="1:7" ht="15" customHeight="1" x14ac:dyDescent="0.25">
      <c r="A7" s="455" t="s">
        <v>337</v>
      </c>
      <c r="B7" s="455" t="s">
        <v>1031</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1" t="s">
        <v>449</v>
      </c>
      <c r="B2" s="511"/>
      <c r="D2" s="53"/>
      <c r="E2" s="53"/>
      <c r="F2" s="54"/>
    </row>
    <row r="3" spans="1:7" x14ac:dyDescent="0.25">
      <c r="A3" s="512" t="s">
        <v>904</v>
      </c>
      <c r="B3" s="512"/>
      <c r="C3" s="512"/>
      <c r="D3" s="512"/>
      <c r="E3" s="512"/>
      <c r="F3" s="56"/>
    </row>
    <row r="4" spans="1:7" ht="105.75" customHeight="1" x14ac:dyDescent="0.25">
      <c r="A4" s="464" t="s">
        <v>941</v>
      </c>
      <c r="B4" s="464"/>
      <c r="C4" s="464"/>
      <c r="D4" s="464"/>
      <c r="E4" s="464"/>
    </row>
    <row r="5" spans="1:7" s="52" customFormat="1" ht="13.5" customHeight="1" x14ac:dyDescent="0.25">
      <c r="A5" s="56"/>
      <c r="B5" s="56"/>
      <c r="C5" s="73"/>
      <c r="D5" s="56"/>
      <c r="E5" s="303" t="str">
        <f>CONCATENATE(functie," ",nume_candidat)</f>
        <v>Conferențiar Vigaru Cosmina Simona</v>
      </c>
      <c r="F5" s="62"/>
    </row>
    <row r="6" spans="1:7" ht="15" customHeight="1" x14ac:dyDescent="0.25">
      <c r="A6" s="455" t="s">
        <v>337</v>
      </c>
      <c r="B6" s="455" t="s">
        <v>1032</v>
      </c>
      <c r="C6" s="455" t="s">
        <v>2</v>
      </c>
      <c r="D6" s="455" t="s">
        <v>459</v>
      </c>
      <c r="E6" s="456" t="s">
        <v>543</v>
      </c>
      <c r="F6" s="462" t="s">
        <v>540</v>
      </c>
    </row>
    <row r="7" spans="1:7" ht="54" customHeight="1" x14ac:dyDescent="0.25">
      <c r="A7" s="455"/>
      <c r="B7" s="455"/>
      <c r="C7" s="455"/>
      <c r="D7" s="455"/>
      <c r="E7" s="457"/>
      <c r="F7" s="462"/>
      <c r="G7" s="56" t="s">
        <v>460</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D1" s="53"/>
      <c r="E1" s="53"/>
      <c r="F1" s="54"/>
    </row>
    <row r="2" spans="1:7" s="52" customFormat="1" x14ac:dyDescent="0.2">
      <c r="A2" s="511" t="s">
        <v>449</v>
      </c>
      <c r="B2" s="511"/>
      <c r="D2" s="53"/>
      <c r="E2" s="53"/>
      <c r="F2" s="54"/>
    </row>
    <row r="3" spans="1:7" x14ac:dyDescent="0.25">
      <c r="A3" s="512" t="s">
        <v>904</v>
      </c>
      <c r="B3" s="512"/>
      <c r="C3" s="512"/>
      <c r="D3" s="512"/>
      <c r="E3" s="512"/>
      <c r="F3" s="56"/>
    </row>
    <row r="4" spans="1:7" ht="43.5" customHeight="1" x14ac:dyDescent="0.25">
      <c r="A4" s="464" t="s">
        <v>942</v>
      </c>
      <c r="B4" s="464"/>
      <c r="C4" s="464"/>
      <c r="D4" s="464"/>
      <c r="E4" s="464"/>
    </row>
    <row r="6" spans="1:7" s="52" customFormat="1" ht="13.5" customHeight="1" x14ac:dyDescent="0.25">
      <c r="A6" s="56"/>
      <c r="B6" s="273"/>
      <c r="C6" s="73"/>
      <c r="D6" s="56"/>
      <c r="E6" s="303" t="str">
        <f>CONCATENATE(functie," ",nume_candidat)</f>
        <v>Conferențiar Vigaru Cosmina Simona</v>
      </c>
      <c r="F6" s="62"/>
    </row>
    <row r="7" spans="1:7" ht="15" customHeight="1" x14ac:dyDescent="0.25">
      <c r="A7" s="455" t="s">
        <v>337</v>
      </c>
      <c r="B7" s="455" t="s">
        <v>1032</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D10" sqref="D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C1" s="54"/>
      <c r="D1" s="53"/>
      <c r="E1" s="53"/>
      <c r="F1" s="54"/>
    </row>
    <row r="2" spans="1:7" s="52" customFormat="1" x14ac:dyDescent="0.2">
      <c r="A2" s="511" t="s">
        <v>449</v>
      </c>
      <c r="B2" s="511"/>
      <c r="C2" s="54"/>
      <c r="D2" s="53"/>
      <c r="E2" s="53"/>
      <c r="F2" s="54"/>
    </row>
    <row r="3" spans="1:7" x14ac:dyDescent="0.25">
      <c r="A3" s="512" t="s">
        <v>904</v>
      </c>
      <c r="B3" s="512"/>
      <c r="C3" s="512"/>
      <c r="D3" s="512"/>
      <c r="E3" s="512"/>
      <c r="F3" s="56"/>
    </row>
    <row r="4" spans="1:7" ht="43.5" customHeight="1" x14ac:dyDescent="0.25">
      <c r="A4" s="464" t="s">
        <v>943</v>
      </c>
      <c r="B4" s="464"/>
      <c r="C4" s="464"/>
      <c r="D4" s="464"/>
      <c r="E4" s="464"/>
    </row>
    <row r="6" spans="1:7" s="52" customFormat="1" ht="13.5" customHeight="1" x14ac:dyDescent="0.25">
      <c r="A6" s="56"/>
      <c r="B6" s="273"/>
      <c r="C6" s="135"/>
      <c r="D6" s="56"/>
      <c r="E6" s="303" t="str">
        <f>CONCATENATE(functie," ",nume_candidat)</f>
        <v>Conferențiar Vigaru Cosmina Simona</v>
      </c>
      <c r="F6" s="62"/>
    </row>
    <row r="7" spans="1:7" ht="15" customHeight="1" x14ac:dyDescent="0.25">
      <c r="A7" s="455" t="s">
        <v>337</v>
      </c>
      <c r="B7" s="455" t="s">
        <v>1032</v>
      </c>
      <c r="C7" s="455" t="s">
        <v>2</v>
      </c>
      <c r="D7" s="455" t="s">
        <v>459</v>
      </c>
      <c r="E7" s="456" t="s">
        <v>543</v>
      </c>
      <c r="F7" s="462" t="s">
        <v>540</v>
      </c>
    </row>
    <row r="8" spans="1:7" ht="54" customHeight="1" x14ac:dyDescent="0.25">
      <c r="A8" s="455"/>
      <c r="B8" s="455"/>
      <c r="C8" s="455"/>
      <c r="D8" s="455"/>
      <c r="E8" s="457"/>
      <c r="F8" s="462"/>
      <c r="G8" s="56" t="s">
        <v>460</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topLeftCell="C1" zoomScaleNormal="100" workbookViewId="0">
      <selection activeCell="H10" sqref="H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944</v>
      </c>
      <c r="G2" s="53"/>
      <c r="I2" s="55"/>
    </row>
    <row r="3" spans="1:11" s="52" customFormat="1" x14ac:dyDescent="0.2">
      <c r="A3" s="51"/>
      <c r="G3" s="53"/>
      <c r="I3" s="55"/>
    </row>
    <row r="4" spans="1:11" x14ac:dyDescent="0.25">
      <c r="A4" s="458" t="s">
        <v>904</v>
      </c>
      <c r="B4" s="458"/>
      <c r="C4" s="458"/>
      <c r="D4" s="458"/>
      <c r="E4" s="458"/>
      <c r="F4" s="458"/>
      <c r="G4" s="458"/>
      <c r="H4" s="458"/>
      <c r="I4" s="458"/>
    </row>
    <row r="5" spans="1:11" x14ac:dyDescent="0.25">
      <c r="A5" s="458" t="s">
        <v>945</v>
      </c>
      <c r="B5" s="458"/>
      <c r="C5" s="458"/>
      <c r="D5" s="458"/>
      <c r="E5" s="458"/>
      <c r="F5" s="458"/>
      <c r="G5" s="458"/>
      <c r="H5" s="458"/>
      <c r="I5" s="458"/>
    </row>
    <row r="6" spans="1:11" ht="13.5" customHeight="1" x14ac:dyDescent="0.25">
      <c r="G6" s="56"/>
      <c r="I6" s="303" t="str">
        <f>CONCATENATE(functie," ",nume_candidat)</f>
        <v>Conferențiar Vigaru Cosmina Simona</v>
      </c>
    </row>
    <row r="7" spans="1:11" ht="18.75" customHeight="1" x14ac:dyDescent="0.25">
      <c r="A7" s="455" t="s">
        <v>337</v>
      </c>
      <c r="B7" s="455" t="s">
        <v>0</v>
      </c>
      <c r="C7" s="455" t="s">
        <v>544</v>
      </c>
      <c r="D7" s="455" t="s">
        <v>1054</v>
      </c>
      <c r="E7" s="455" t="s">
        <v>1033</v>
      </c>
      <c r="F7" s="455" t="s">
        <v>16</v>
      </c>
      <c r="G7" s="461" t="s">
        <v>2</v>
      </c>
      <c r="H7" s="455" t="s">
        <v>18</v>
      </c>
      <c r="I7" s="513" t="s">
        <v>543</v>
      </c>
      <c r="J7" s="462" t="s">
        <v>540</v>
      </c>
      <c r="K7" s="463" t="s">
        <v>550</v>
      </c>
    </row>
    <row r="8" spans="1:11" ht="46.5" customHeight="1" x14ac:dyDescent="0.25">
      <c r="A8" s="455"/>
      <c r="B8" s="455"/>
      <c r="C8" s="455"/>
      <c r="D8" s="455"/>
      <c r="E8" s="455"/>
      <c r="F8" s="455"/>
      <c r="G8" s="461"/>
      <c r="H8" s="455"/>
      <c r="I8" s="514"/>
      <c r="J8" s="462"/>
      <c r="K8" s="463"/>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944</v>
      </c>
      <c r="F2" s="53"/>
      <c r="G2" s="55"/>
    </row>
    <row r="3" spans="1:9" s="52" customFormat="1" x14ac:dyDescent="0.2">
      <c r="A3" s="51"/>
      <c r="F3" s="53"/>
      <c r="G3" s="55"/>
    </row>
    <row r="4" spans="1:9" x14ac:dyDescent="0.25">
      <c r="A4" s="458" t="s">
        <v>904</v>
      </c>
      <c r="B4" s="458"/>
      <c r="C4" s="458"/>
      <c r="D4" s="458"/>
      <c r="E4" s="458"/>
      <c r="F4" s="458"/>
      <c r="G4" s="458"/>
    </row>
    <row r="5" spans="1:9" x14ac:dyDescent="0.25">
      <c r="A5" s="458" t="s">
        <v>949</v>
      </c>
      <c r="B5" s="458"/>
      <c r="C5" s="458"/>
      <c r="D5" s="458"/>
      <c r="E5" s="458"/>
      <c r="F5" s="458"/>
      <c r="G5" s="458"/>
    </row>
    <row r="6" spans="1:9" ht="13.5" customHeight="1" x14ac:dyDescent="0.25">
      <c r="F6" s="56"/>
      <c r="G6" s="303" t="str">
        <f>CONCATENATE(functie," ",nume_candidat)</f>
        <v>Conferențiar Vigaru Cosmina Simona</v>
      </c>
    </row>
    <row r="7" spans="1:9" ht="18.75" customHeight="1" x14ac:dyDescent="0.25">
      <c r="A7" s="455" t="s">
        <v>337</v>
      </c>
      <c r="B7" s="455" t="s">
        <v>0</v>
      </c>
      <c r="C7" s="455" t="s">
        <v>954</v>
      </c>
      <c r="D7" s="455" t="s">
        <v>1055</v>
      </c>
      <c r="E7" s="455" t="s">
        <v>1026</v>
      </c>
      <c r="F7" s="461" t="s">
        <v>2</v>
      </c>
      <c r="G7" s="513" t="s">
        <v>543</v>
      </c>
      <c r="H7" s="462" t="s">
        <v>540</v>
      </c>
      <c r="I7" s="463" t="s">
        <v>550</v>
      </c>
    </row>
    <row r="8" spans="1:9" ht="46.5" customHeight="1" x14ac:dyDescent="0.25">
      <c r="A8" s="455"/>
      <c r="B8" s="455"/>
      <c r="C8" s="455"/>
      <c r="D8" s="455"/>
      <c r="E8" s="455"/>
      <c r="F8" s="461"/>
      <c r="G8" s="514"/>
      <c r="H8" s="462"/>
      <c r="I8" s="463"/>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C10" sqref="C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944</v>
      </c>
      <c r="C2" s="53"/>
      <c r="D2" s="55"/>
    </row>
    <row r="3" spans="1:6" s="52" customFormat="1" x14ac:dyDescent="0.2">
      <c r="A3" s="51"/>
      <c r="C3" s="53"/>
      <c r="D3" s="55"/>
    </row>
    <row r="4" spans="1:6" x14ac:dyDescent="0.25">
      <c r="A4" s="458" t="s">
        <v>904</v>
      </c>
      <c r="B4" s="458"/>
      <c r="C4" s="458"/>
      <c r="D4" s="458"/>
    </row>
    <row r="5" spans="1:6" ht="57" customHeight="1" x14ac:dyDescent="0.25">
      <c r="A5" s="464" t="s">
        <v>956</v>
      </c>
      <c r="B5" s="464"/>
      <c r="C5" s="464"/>
      <c r="D5" s="464"/>
    </row>
    <row r="6" spans="1:6" ht="13.5" customHeight="1" x14ac:dyDescent="0.25">
      <c r="C6" s="56"/>
      <c r="D6" s="303" t="str">
        <f>CONCATENATE(functie," ",nume_candidat)</f>
        <v>Conferențiar Vigaru Cosmina Simona</v>
      </c>
    </row>
    <row r="7" spans="1:6" ht="18.75" customHeight="1" x14ac:dyDescent="0.25">
      <c r="A7" s="455" t="s">
        <v>337</v>
      </c>
      <c r="B7" s="455" t="s">
        <v>890</v>
      </c>
      <c r="C7" s="461" t="s">
        <v>2</v>
      </c>
      <c r="D7" s="513" t="s">
        <v>543</v>
      </c>
      <c r="E7" s="462" t="s">
        <v>540</v>
      </c>
      <c r="F7" s="463" t="s">
        <v>550</v>
      </c>
    </row>
    <row r="8" spans="1:6" ht="46.5" customHeight="1" x14ac:dyDescent="0.25">
      <c r="A8" s="455"/>
      <c r="B8" s="455"/>
      <c r="C8" s="461"/>
      <c r="D8" s="514"/>
      <c r="E8" s="462"/>
      <c r="F8" s="463"/>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944</v>
      </c>
      <c r="E2" s="53"/>
      <c r="G2" s="55"/>
    </row>
    <row r="3" spans="1:9" s="52" customFormat="1" x14ac:dyDescent="0.2">
      <c r="A3" s="51"/>
      <c r="E3" s="53"/>
      <c r="G3" s="55"/>
    </row>
    <row r="4" spans="1:9" x14ac:dyDescent="0.25">
      <c r="A4" s="458" t="s">
        <v>904</v>
      </c>
      <c r="B4" s="458"/>
      <c r="C4" s="458"/>
      <c r="D4" s="458"/>
      <c r="E4" s="458"/>
      <c r="F4" s="458"/>
      <c r="G4" s="458"/>
    </row>
    <row r="5" spans="1:9" x14ac:dyDescent="0.25">
      <c r="A5" s="458" t="s">
        <v>955</v>
      </c>
      <c r="B5" s="458"/>
      <c r="C5" s="458"/>
      <c r="D5" s="458"/>
      <c r="E5" s="458"/>
      <c r="F5" s="458"/>
      <c r="G5" s="458"/>
    </row>
    <row r="6" spans="1:9" ht="13.5" customHeight="1" x14ac:dyDescent="0.25">
      <c r="E6" s="56"/>
      <c r="G6" s="303" t="str">
        <f>CONCATENATE(functie," ",nume_candidat)</f>
        <v>Conferențiar Vigaru Cosmina Simona</v>
      </c>
    </row>
    <row r="7" spans="1:9" ht="18.75" customHeight="1" x14ac:dyDescent="0.25">
      <c r="A7" s="455" t="s">
        <v>337</v>
      </c>
      <c r="B7" s="455" t="s">
        <v>961</v>
      </c>
      <c r="C7" s="455" t="s">
        <v>890</v>
      </c>
      <c r="D7" s="455" t="s">
        <v>459</v>
      </c>
      <c r="E7" s="461" t="s">
        <v>2</v>
      </c>
      <c r="F7" s="455" t="s">
        <v>962</v>
      </c>
      <c r="G7" s="513" t="s">
        <v>543</v>
      </c>
      <c r="H7" s="462" t="s">
        <v>540</v>
      </c>
      <c r="I7" s="463" t="s">
        <v>550</v>
      </c>
    </row>
    <row r="8" spans="1:9" ht="46.5" customHeight="1" x14ac:dyDescent="0.25">
      <c r="A8" s="455"/>
      <c r="B8" s="455"/>
      <c r="C8" s="455"/>
      <c r="D8" s="455"/>
      <c r="E8" s="461"/>
      <c r="F8" s="455"/>
      <c r="G8" s="514"/>
      <c r="H8" s="462"/>
      <c r="I8" s="463"/>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738</v>
      </c>
      <c r="E2" s="53"/>
      <c r="F2" s="55"/>
      <c r="I2" s="55"/>
      <c r="J2" s="55"/>
    </row>
    <row r="3" spans="1:10" s="52" customFormat="1" x14ac:dyDescent="0.2">
      <c r="A3" s="51"/>
      <c r="E3" s="53"/>
      <c r="F3" s="55"/>
      <c r="I3" s="55"/>
      <c r="J3" s="55"/>
    </row>
    <row r="4" spans="1:10" x14ac:dyDescent="0.25">
      <c r="A4" s="458" t="s">
        <v>904</v>
      </c>
      <c r="B4" s="458"/>
      <c r="C4" s="458"/>
      <c r="D4" s="458"/>
      <c r="E4" s="458"/>
      <c r="F4" s="458"/>
    </row>
    <row r="5" spans="1:10" x14ac:dyDescent="0.25">
      <c r="A5" s="458" t="s">
        <v>963</v>
      </c>
      <c r="B5" s="458"/>
      <c r="C5" s="458"/>
      <c r="D5" s="458"/>
      <c r="E5" s="458"/>
      <c r="F5" s="458"/>
    </row>
    <row r="6" spans="1:10" ht="13.5" customHeight="1" x14ac:dyDescent="0.25">
      <c r="E6" s="56"/>
      <c r="F6" s="303" t="str">
        <f>CONCATENATE(functie," ",nume_candidat)</f>
        <v>Conferențiar Vigaru Cosmina Simona</v>
      </c>
      <c r="I6" s="303" t="str">
        <f>CONCATENATE(functie," ",nume_candidat)</f>
        <v>Conferențiar Vigaru Cosmina Simona</v>
      </c>
      <c r="J6" s="303" t="str">
        <f>CONCATENATE(functie," ",nume_candidat)</f>
        <v>Conferențiar Vigaru Cosmina Simona</v>
      </c>
    </row>
    <row r="7" spans="1:10" ht="18.75" customHeight="1" x14ac:dyDescent="0.25">
      <c r="A7" s="455" t="s">
        <v>337</v>
      </c>
      <c r="B7" s="455" t="s">
        <v>451</v>
      </c>
      <c r="C7" s="455" t="s">
        <v>964</v>
      </c>
      <c r="D7" s="455" t="s">
        <v>459</v>
      </c>
      <c r="E7" s="461" t="s">
        <v>2</v>
      </c>
      <c r="F7" s="513" t="s">
        <v>543</v>
      </c>
      <c r="G7" s="462" t="s">
        <v>540</v>
      </c>
      <c r="H7" s="463" t="s">
        <v>550</v>
      </c>
      <c r="I7" s="513" t="s">
        <v>965</v>
      </c>
      <c r="J7" s="513" t="s">
        <v>966</v>
      </c>
    </row>
    <row r="8" spans="1:10" ht="46.5" customHeight="1" x14ac:dyDescent="0.25">
      <c r="A8" s="455"/>
      <c r="B8" s="455"/>
      <c r="C8" s="455"/>
      <c r="D8" s="455"/>
      <c r="E8" s="461"/>
      <c r="F8" s="514"/>
      <c r="G8" s="462"/>
      <c r="H8" s="463"/>
      <c r="I8" s="514"/>
      <c r="J8" s="514"/>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482</v>
      </c>
      <c r="E1" s="53"/>
      <c r="F1" s="53"/>
      <c r="H1" s="54"/>
      <c r="J1" s="54"/>
    </row>
    <row r="2" spans="1:10" s="52" customFormat="1" ht="15.75" x14ac:dyDescent="0.2">
      <c r="A2" s="511" t="s">
        <v>423</v>
      </c>
      <c r="B2" s="511"/>
      <c r="C2" s="511"/>
      <c r="E2" s="53"/>
      <c r="F2" s="53"/>
      <c r="H2" s="54"/>
      <c r="J2" s="54"/>
    </row>
    <row r="3" spans="1:10" s="56" customFormat="1" ht="15.75" x14ac:dyDescent="0.25">
      <c r="A3" s="458" t="s">
        <v>904</v>
      </c>
      <c r="B3" s="458"/>
      <c r="C3" s="458"/>
      <c r="D3" s="458"/>
      <c r="E3" s="458"/>
      <c r="F3" s="458"/>
      <c r="G3" s="62"/>
    </row>
    <row r="4" spans="1:10" ht="15.75" x14ac:dyDescent="0.25">
      <c r="A4" s="464" t="s">
        <v>967</v>
      </c>
      <c r="B4" s="464"/>
      <c r="C4" s="464"/>
      <c r="D4" s="464"/>
      <c r="E4" s="464"/>
      <c r="F4" s="464"/>
      <c r="G4" s="464"/>
      <c r="H4" s="44"/>
    </row>
    <row r="6" spans="1:10" ht="15.75" x14ac:dyDescent="0.25">
      <c r="H6" s="303" t="str">
        <f>CONCATENATE(functie," ",nume_candidat)</f>
        <v>Conferențiar Vigaru Cosmina Simona</v>
      </c>
    </row>
    <row r="7" spans="1:10" ht="15.75" customHeight="1" x14ac:dyDescent="0.25">
      <c r="A7" s="455" t="s">
        <v>337</v>
      </c>
      <c r="B7" s="455" t="s">
        <v>425</v>
      </c>
      <c r="C7" s="455" t="s">
        <v>436</v>
      </c>
      <c r="D7" s="461" t="s">
        <v>424</v>
      </c>
      <c r="E7" s="455" t="s">
        <v>438</v>
      </c>
      <c r="F7" s="461" t="s">
        <v>441</v>
      </c>
      <c r="G7" s="461" t="s">
        <v>437</v>
      </c>
      <c r="H7" s="515" t="s">
        <v>13</v>
      </c>
    </row>
    <row r="8" spans="1:10" ht="15" customHeight="1" x14ac:dyDescent="0.25">
      <c r="A8" s="455"/>
      <c r="B8" s="455"/>
      <c r="C8" s="455"/>
      <c r="D8" s="461"/>
      <c r="E8" s="455"/>
      <c r="F8" s="461"/>
      <c r="G8" s="461"/>
      <c r="H8" s="515"/>
    </row>
    <row r="9" spans="1:10" ht="15.75" x14ac:dyDescent="0.25">
      <c r="A9" s="287"/>
      <c r="G9" s="79" t="s">
        <v>452</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H20" sqref="H20"/>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482</v>
      </c>
      <c r="E1" s="336"/>
      <c r="F1" s="53"/>
      <c r="G1" s="55"/>
      <c r="H1" s="54"/>
    </row>
    <row r="2" spans="1:9" s="52" customFormat="1" ht="15.75" x14ac:dyDescent="0.2">
      <c r="A2" s="302" t="str">
        <f>IF(ISBLANK(facultate), IF(ISBLANK(departament),"","Departament " &amp; departament), "Facultatea " &amp; facultate)</f>
        <v>Facultatea Mecanică</v>
      </c>
      <c r="E2" s="336"/>
      <c r="F2" s="53"/>
      <c r="G2" s="55"/>
      <c r="H2" s="54"/>
    </row>
    <row r="3" spans="1:9" s="52" customFormat="1" ht="15.75" x14ac:dyDescent="0.2">
      <c r="A3" s="302" t="str">
        <f>IF(ISBLANK(departament),"","Departamentul " &amp; departament)</f>
        <v>Departamentul Mecanica și Rezistența Materialelor</v>
      </c>
      <c r="E3" s="336"/>
      <c r="F3" s="53"/>
      <c r="G3" s="55"/>
      <c r="H3" s="54"/>
    </row>
    <row r="4" spans="1:9" s="56" customFormat="1" ht="15.75" x14ac:dyDescent="0.25">
      <c r="B4" s="60"/>
      <c r="C4" s="60"/>
      <c r="D4" s="60" t="s">
        <v>904</v>
      </c>
      <c r="E4" s="253"/>
      <c r="F4" s="60"/>
      <c r="G4" s="60"/>
      <c r="H4" s="194"/>
      <c r="I4" s="62"/>
    </row>
    <row r="5" spans="1:9" s="56" customFormat="1" ht="15.75" x14ac:dyDescent="0.25">
      <c r="B5" s="60"/>
      <c r="C5" s="60"/>
      <c r="D5" s="60" t="s">
        <v>968</v>
      </c>
      <c r="E5" s="253"/>
      <c r="F5" s="60"/>
      <c r="G5" s="60"/>
      <c r="H5" s="194"/>
      <c r="I5" s="62"/>
    </row>
    <row r="6" spans="1:9" s="56" customFormat="1" ht="13.5" customHeight="1" x14ac:dyDescent="0.25">
      <c r="A6" s="52"/>
      <c r="E6" s="341" t="str">
        <f>CONCATENATE(functie," ",nume_candidat)</f>
        <v>Conferențiar Vigaru Cosmina Simona</v>
      </c>
      <c r="I6" s="62"/>
    </row>
    <row r="7" spans="1:9" ht="15" customHeight="1" x14ac:dyDescent="0.25">
      <c r="B7" s="466" t="s">
        <v>890</v>
      </c>
      <c r="C7" s="517" t="s">
        <v>14</v>
      </c>
      <c r="D7" s="518"/>
      <c r="E7" s="456" t="s">
        <v>543</v>
      </c>
    </row>
    <row r="8" spans="1:9" ht="15" customHeight="1" x14ac:dyDescent="0.25">
      <c r="B8" s="467"/>
      <c r="C8" s="519"/>
      <c r="D8" s="520"/>
      <c r="E8" s="473"/>
    </row>
    <row r="9" spans="1:9" ht="15" customHeight="1" x14ac:dyDescent="0.25">
      <c r="B9" s="467"/>
      <c r="C9" s="519"/>
      <c r="D9" s="520"/>
      <c r="E9" s="473"/>
    </row>
    <row r="10" spans="1:9" ht="15.75" customHeight="1" x14ac:dyDescent="0.25">
      <c r="B10" s="468"/>
      <c r="C10" s="521"/>
      <c r="D10" s="522"/>
      <c r="E10" s="457"/>
    </row>
    <row r="11" spans="1:9" ht="47.25" x14ac:dyDescent="0.25">
      <c r="B11" s="352" t="s">
        <v>740</v>
      </c>
      <c r="C11" s="459"/>
      <c r="D11" s="460"/>
      <c r="E11" s="307">
        <f>C11*200</f>
        <v>0</v>
      </c>
    </row>
    <row r="12" spans="1:9" ht="47.25" x14ac:dyDescent="0.25">
      <c r="B12" s="352" t="s">
        <v>1081</v>
      </c>
      <c r="C12" s="459"/>
      <c r="D12" s="460"/>
      <c r="E12" s="307">
        <f>C12*50</f>
        <v>0</v>
      </c>
    </row>
    <row r="13" spans="1:9" ht="31.5" x14ac:dyDescent="0.25">
      <c r="B13" s="352" t="s">
        <v>969</v>
      </c>
      <c r="C13" s="459"/>
      <c r="D13" s="460"/>
      <c r="E13" s="307">
        <f>C13*100</f>
        <v>0</v>
      </c>
    </row>
    <row r="14" spans="1:9" ht="31.5" x14ac:dyDescent="0.25">
      <c r="B14" s="352" t="s">
        <v>741</v>
      </c>
      <c r="C14" s="459">
        <v>3</v>
      </c>
      <c r="D14" s="460"/>
      <c r="E14" s="307">
        <f>C14*5</f>
        <v>15</v>
      </c>
    </row>
    <row r="15" spans="1:9" ht="15.75" x14ac:dyDescent="0.25">
      <c r="B15" s="459" t="s">
        <v>931</v>
      </c>
      <c r="C15" s="516"/>
      <c r="D15" s="460"/>
      <c r="E15" s="307">
        <f>SUM(E11:E14)</f>
        <v>15</v>
      </c>
    </row>
    <row r="18" spans="2:5" ht="15" customHeight="1" x14ac:dyDescent="0.25">
      <c r="B18" s="339" t="s">
        <v>1036</v>
      </c>
      <c r="C18" s="334" t="s">
        <v>1034</v>
      </c>
      <c r="D18" s="335" t="s">
        <v>1037</v>
      </c>
      <c r="E18" s="340" t="s">
        <v>1035</v>
      </c>
    </row>
    <row r="19" spans="2:5" ht="30.95" customHeight="1" x14ac:dyDescent="0.25">
      <c r="B19" s="337"/>
      <c r="C19" s="36"/>
      <c r="D19" s="188"/>
      <c r="E19" s="338" t="s">
        <v>1039</v>
      </c>
    </row>
    <row r="20" spans="2:5" ht="30.95" customHeight="1" x14ac:dyDescent="0.25">
      <c r="B20" s="337"/>
      <c r="C20" s="36"/>
      <c r="D20" s="188"/>
      <c r="E20" s="338" t="s">
        <v>1040</v>
      </c>
    </row>
    <row r="21" spans="2:5" ht="30.95" customHeight="1" x14ac:dyDescent="0.25">
      <c r="B21" s="337"/>
      <c r="C21" s="36"/>
      <c r="D21" s="188"/>
      <c r="E21" s="338" t="s">
        <v>1041</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2" t="str">
        <f>IF(ISBLANK(facultate), IF(ISBLANK(departament),"","Departament " &amp; departament), "Facultatea " &amp; facultate)</f>
        <v>Facultatea Mecanică</v>
      </c>
      <c r="B2" s="51"/>
      <c r="C2" s="51"/>
      <c r="E2" s="53"/>
      <c r="F2" s="55"/>
      <c r="G2" s="54"/>
      <c r="H2" s="55"/>
      <c r="I2" s="55"/>
      <c r="J2" s="55"/>
    </row>
    <row r="3" spans="1:10" s="52" customFormat="1" x14ac:dyDescent="0.2">
      <c r="A3" s="302" t="str">
        <f>IF(ISBLANK(departament),"","Departamentul " &amp; departament)</f>
        <v>Departamentul Mecanica și Rezistența Materialelor</v>
      </c>
      <c r="B3" s="51"/>
      <c r="C3" s="51"/>
      <c r="E3" s="53"/>
      <c r="F3" s="55"/>
      <c r="G3" s="54"/>
      <c r="H3" s="55"/>
      <c r="I3" s="55"/>
      <c r="J3" s="55"/>
    </row>
    <row r="4" spans="1:10" x14ac:dyDescent="0.25">
      <c r="A4" s="458" t="s">
        <v>904</v>
      </c>
      <c r="B4" s="458"/>
      <c r="C4" s="458"/>
      <c r="D4" s="458"/>
      <c r="E4" s="458"/>
      <c r="F4" s="458"/>
      <c r="G4" s="458"/>
    </row>
    <row r="5" spans="1:10" x14ac:dyDescent="0.25">
      <c r="A5" s="458" t="s">
        <v>978</v>
      </c>
      <c r="B5" s="458"/>
      <c r="C5" s="458"/>
      <c r="D5" s="458"/>
      <c r="E5" s="458"/>
      <c r="F5" s="458"/>
      <c r="G5" s="194"/>
    </row>
    <row r="6" spans="1:10" ht="13.5" customHeight="1" x14ac:dyDescent="0.25">
      <c r="E6" s="56"/>
      <c r="F6" s="303" t="str">
        <f>CONCATENATE(functie," ",nume_candidat)</f>
        <v>Conferențiar Vigaru Cosmina Simona</v>
      </c>
      <c r="H6" s="303"/>
      <c r="I6" s="303"/>
      <c r="J6" s="303"/>
    </row>
    <row r="7" spans="1:10" ht="18.75" customHeight="1" x14ac:dyDescent="0.25">
      <c r="A7" s="456" t="s">
        <v>337</v>
      </c>
      <c r="B7" s="456" t="s">
        <v>976</v>
      </c>
      <c r="C7" s="456" t="s">
        <v>1056</v>
      </c>
      <c r="D7" s="456" t="s">
        <v>977</v>
      </c>
      <c r="E7" s="466" t="s">
        <v>2</v>
      </c>
      <c r="F7" s="456" t="s">
        <v>543</v>
      </c>
      <c r="G7" s="456" t="s">
        <v>4</v>
      </c>
      <c r="H7" s="456" t="s">
        <v>543</v>
      </c>
      <c r="I7" s="456" t="s">
        <v>543</v>
      </c>
      <c r="J7" s="456" t="s">
        <v>543</v>
      </c>
    </row>
    <row r="8" spans="1:10" ht="18.75" customHeight="1" x14ac:dyDescent="0.25">
      <c r="A8" s="473"/>
      <c r="B8" s="473"/>
      <c r="C8" s="473"/>
      <c r="D8" s="473"/>
      <c r="E8" s="467"/>
      <c r="F8" s="473"/>
      <c r="G8" s="473"/>
      <c r="H8" s="473"/>
      <c r="I8" s="473"/>
      <c r="J8" s="473"/>
    </row>
    <row r="9" spans="1:10" ht="18.75" customHeight="1" x14ac:dyDescent="0.25">
      <c r="A9" s="473"/>
      <c r="B9" s="473"/>
      <c r="C9" s="473"/>
      <c r="D9" s="473"/>
      <c r="E9" s="467"/>
      <c r="F9" s="457"/>
      <c r="G9" s="457"/>
      <c r="H9" s="457"/>
      <c r="I9" s="457"/>
      <c r="J9" s="457"/>
    </row>
    <row r="10" spans="1:10" ht="18.75" customHeight="1" x14ac:dyDescent="0.25">
      <c r="A10" s="457"/>
      <c r="B10" s="457"/>
      <c r="C10" s="457"/>
      <c r="D10" s="457"/>
      <c r="E10" s="468"/>
      <c r="F10" s="304" t="str">
        <f>CONCATENATE("ultimii ",durata_evaluare," ani")</f>
        <v>ultimii 5 ani</v>
      </c>
      <c r="G10" s="418"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Mecanică</v>
      </c>
      <c r="D2" s="53"/>
      <c r="E2" s="55"/>
      <c r="H2" s="55"/>
      <c r="I2" s="55"/>
    </row>
    <row r="3" spans="1:9" s="52" customFormat="1" x14ac:dyDescent="0.2">
      <c r="A3" s="302" t="str">
        <f>IF(ISBLANK(departament),"","Departamentul " &amp; departament)</f>
        <v>Departamentul Mecanica și Rezistența Materialelor</v>
      </c>
      <c r="D3" s="53"/>
      <c r="E3" s="55"/>
      <c r="H3" s="55"/>
      <c r="I3" s="55"/>
    </row>
    <row r="4" spans="1:9" x14ac:dyDescent="0.25">
      <c r="A4" s="458" t="s">
        <v>904</v>
      </c>
      <c r="B4" s="458"/>
      <c r="C4" s="458"/>
      <c r="D4" s="458"/>
      <c r="E4" s="458"/>
    </row>
    <row r="5" spans="1:9" x14ac:dyDescent="0.25">
      <c r="A5" s="458" t="s">
        <v>990</v>
      </c>
      <c r="B5" s="458"/>
      <c r="C5" s="458"/>
      <c r="D5" s="458"/>
      <c r="E5" s="458"/>
    </row>
    <row r="6" spans="1:9" ht="13.5" customHeight="1" x14ac:dyDescent="0.25">
      <c r="D6" s="56"/>
      <c r="E6" s="303" t="str">
        <f>CONCATENATE(functie," ",nume_candidat)</f>
        <v>Conferențiar Vigaru Cosmina Simona</v>
      </c>
      <c r="H6" s="303"/>
      <c r="I6" s="303"/>
    </row>
    <row r="7" spans="1:9" ht="18.75" customHeight="1" x14ac:dyDescent="0.25">
      <c r="A7" s="455" t="s">
        <v>337</v>
      </c>
      <c r="B7" s="455" t="s">
        <v>1044</v>
      </c>
      <c r="C7" s="455" t="s">
        <v>459</v>
      </c>
      <c r="D7" s="461" t="s">
        <v>2</v>
      </c>
      <c r="E7" s="513" t="s">
        <v>543</v>
      </c>
      <c r="F7" s="462" t="s">
        <v>540</v>
      </c>
      <c r="G7" s="463" t="s">
        <v>550</v>
      </c>
      <c r="H7" s="523" t="s">
        <v>1228</v>
      </c>
      <c r="I7" s="523" t="s">
        <v>1229</v>
      </c>
    </row>
    <row r="8" spans="1:9" ht="46.5" customHeight="1" x14ac:dyDescent="0.25">
      <c r="A8" s="455"/>
      <c r="B8" s="455"/>
      <c r="C8" s="455"/>
      <c r="D8" s="461"/>
      <c r="E8" s="514"/>
      <c r="F8" s="462"/>
      <c r="G8" s="463"/>
      <c r="H8" s="514"/>
      <c r="I8" s="514"/>
    </row>
    <row r="9" spans="1:9" x14ac:dyDescent="0.25">
      <c r="A9" s="78"/>
      <c r="B9" s="57"/>
      <c r="C9" s="57"/>
      <c r="D9" s="29"/>
      <c r="E9" s="129">
        <f>SUMIF(E10:E1010,"&gt;0")</f>
        <v>0</v>
      </c>
      <c r="F9" s="259"/>
      <c r="H9" s="129">
        <f>SUMIF(H10:H1010,"&gt;0")</f>
        <v>0</v>
      </c>
      <c r="I9" s="129">
        <f>SUMIF(I10:I1010,"&gt;0")</f>
        <v>0</v>
      </c>
    </row>
    <row r="10" spans="1:9" x14ac:dyDescent="0.25">
      <c r="A10" s="36">
        <v>1</v>
      </c>
      <c r="B10" s="7"/>
      <c r="C10" s="7"/>
      <c r="D10" s="187"/>
      <c r="E10" s="15" t="str">
        <f t="shared" ref="E10:E73" si="0">IF(OR($B10="",,,,$D10&lt;an_initial,$D10&gt;an_final,),"",HLOOKUP(C10,ii89punctaje,2,FALSE) )</f>
        <v/>
      </c>
      <c r="F10" s="305" t="b">
        <f t="shared" ref="F10:F73" si="1">IF(nume_candidat="",FALSE,ISNUMBER(SEARCH(nume_candidat,$B10)))</f>
        <v>0</v>
      </c>
      <c r="G10" s="306">
        <f t="shared" ref="G10" si="2">LEN(B10)-LEN(SUBSTITUTE(B10,",",""))+1</f>
        <v>1</v>
      </c>
      <c r="H10" s="15" t="str">
        <f t="shared" ref="H10" si="3">IF(OR($B10="",,,,$D10&lt;an_initial,$D10&gt;an_final,),"",HLOOKUP(C10,ii89punctaje,2,FALSE)*COUNTIF(C10,$H$7))</f>
        <v/>
      </c>
      <c r="I10" s="15" t="str">
        <f t="shared" ref="I10" si="4">IF(OR($B10="",,,,$D10&lt;an_initial,$D10&gt;an_final,),"",HLOOKUP(C10,ii89punctaje,2,FALSE)*COUNTIF(C10,$I$7))</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IF(OR($B11="",,,,$D11&lt;an_initial,$D11&gt;an_final,),"",HLOOKUP(C11,ii89punctaje,2,FALSE)*COUNTIF(C11,$H$7))</f>
        <v/>
      </c>
      <c r="I11" s="15" t="str">
        <f t="shared" ref="I11:I74" si="7">IF(OR($B11="",,,,$D11&lt;an_initial,$D11&gt;an_final,),"",HLOOKUP(C11,ii89punctaje,2,FALSE)*COUNTIF(C11,$I$7))</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2" t="str">
        <f>IF(ISBLANK(facultate), IF(ISBLANK(departament),"","Departament " &amp; departament), "Facultatea " &amp; facultate)</f>
        <v>Facultatea Mecanică</v>
      </c>
      <c r="E2" s="53"/>
      <c r="F2" s="55"/>
      <c r="I2" s="55"/>
      <c r="J2" s="55"/>
      <c r="K2" s="55"/>
      <c r="L2" s="55"/>
      <c r="M2" s="55"/>
      <c r="N2" s="55"/>
    </row>
    <row r="3" spans="1:14" s="52" customFormat="1" x14ac:dyDescent="0.2">
      <c r="A3" s="302" t="str">
        <f>IF(ISBLANK(departament),"","Departamentul " &amp; departament)</f>
        <v>Departamentul Mecanica și Rezistența Materialelor</v>
      </c>
      <c r="E3" s="53"/>
      <c r="F3" s="55"/>
      <c r="I3" s="55"/>
      <c r="J3" s="55"/>
      <c r="K3" s="55"/>
      <c r="L3" s="55"/>
      <c r="M3" s="55"/>
      <c r="N3" s="55"/>
    </row>
    <row r="4" spans="1:14" x14ac:dyDescent="0.25">
      <c r="A4" s="458" t="s">
        <v>904</v>
      </c>
      <c r="B4" s="458"/>
      <c r="C4" s="458"/>
      <c r="D4" s="458"/>
      <c r="E4" s="458"/>
      <c r="F4" s="458"/>
    </row>
    <row r="5" spans="1:14" x14ac:dyDescent="0.25">
      <c r="A5" s="458" t="s">
        <v>979</v>
      </c>
      <c r="B5" s="458"/>
      <c r="C5" s="458"/>
      <c r="D5" s="458"/>
      <c r="E5" s="458"/>
      <c r="F5" s="458"/>
    </row>
    <row r="6" spans="1:14" ht="13.5" customHeight="1" x14ac:dyDescent="0.25">
      <c r="E6" s="56"/>
      <c r="F6" s="303" t="str">
        <f>CONCATENATE(functie," ",nume_candidat)</f>
        <v>Conferențiar Vigaru Cosmina Simona</v>
      </c>
      <c r="I6" s="303"/>
      <c r="J6" s="303"/>
      <c r="K6" s="303"/>
      <c r="L6" s="303"/>
      <c r="M6" s="303"/>
      <c r="N6" s="303"/>
    </row>
    <row r="7" spans="1:14" ht="18.75" customHeight="1" x14ac:dyDescent="0.25">
      <c r="A7" s="455" t="s">
        <v>337</v>
      </c>
      <c r="B7" s="455" t="s">
        <v>1044</v>
      </c>
      <c r="C7" s="455" t="s">
        <v>980</v>
      </c>
      <c r="D7" s="455" t="s">
        <v>459</v>
      </c>
      <c r="E7" s="461" t="s">
        <v>2</v>
      </c>
      <c r="F7" s="513" t="s">
        <v>543</v>
      </c>
      <c r="G7" s="462" t="s">
        <v>540</v>
      </c>
      <c r="H7" s="463" t="s">
        <v>550</v>
      </c>
      <c r="I7" s="456" t="s">
        <v>983</v>
      </c>
      <c r="J7" s="456" t="s">
        <v>984</v>
      </c>
      <c r="K7" s="456" t="s">
        <v>985</v>
      </c>
      <c r="L7" s="456" t="s">
        <v>986</v>
      </c>
      <c r="M7" s="456" t="s">
        <v>987</v>
      </c>
      <c r="N7" s="456" t="s">
        <v>988</v>
      </c>
    </row>
    <row r="8" spans="1:14" ht="46.5" customHeight="1" x14ac:dyDescent="0.25">
      <c r="A8" s="455"/>
      <c r="B8" s="455"/>
      <c r="C8" s="455"/>
      <c r="D8" s="455"/>
      <c r="E8" s="461"/>
      <c r="F8" s="514"/>
      <c r="G8" s="462"/>
      <c r="H8" s="463"/>
      <c r="I8" s="457"/>
      <c r="J8" s="457"/>
      <c r="K8" s="457"/>
      <c r="L8" s="457"/>
      <c r="M8" s="457"/>
      <c r="N8" s="457"/>
    </row>
    <row r="9" spans="1:14" x14ac:dyDescent="0.25">
      <c r="A9" s="78"/>
      <c r="B9" s="57"/>
      <c r="C9" s="57"/>
      <c r="D9" s="57"/>
      <c r="E9" s="29"/>
      <c r="F9" s="129">
        <f>SUMIF(F10:F1010,"&gt;0")</f>
        <v>0</v>
      </c>
      <c r="G9" s="259"/>
      <c r="I9" s="129">
        <f t="shared" ref="I9:N9" si="0">SUMIF(I10:I1108,"&gt;0")</f>
        <v>0</v>
      </c>
      <c r="J9" s="129">
        <f t="shared" si="0"/>
        <v>0</v>
      </c>
      <c r="K9" s="129">
        <f t="shared" si="0"/>
        <v>0</v>
      </c>
      <c r="L9" s="129">
        <f t="shared" si="0"/>
        <v>0</v>
      </c>
      <c r="M9" s="129">
        <f t="shared" si="0"/>
        <v>0</v>
      </c>
      <c r="N9" s="129">
        <f t="shared" si="0"/>
        <v>0</v>
      </c>
    </row>
    <row r="10" spans="1:14" x14ac:dyDescent="0.25">
      <c r="A10" s="36">
        <v>1</v>
      </c>
      <c r="B10" s="7"/>
      <c r="C10" s="186"/>
      <c r="D10" s="7"/>
      <c r="E10" s="187"/>
      <c r="F10" s="15" t="str">
        <f t="shared" ref="F10:F73" si="1">IF(OR($B10="",$C10="",,,$E10&lt;an_initial,$E10&gt;an_final,),"",HLOOKUP(D10,ii9punctaje,2,FALSE) * C10)</f>
        <v/>
      </c>
      <c r="G10" s="305" t="b">
        <f t="shared" ref="G10:G73" si="2">IF(nume_candidat="",FALSE,ISNUMBER(SEARCH(nume_candidat,$B10)))</f>
        <v>0</v>
      </c>
      <c r="H10" s="306">
        <f t="shared" ref="H10" si="3">LEN(B10)-LEN(SUBSTITUTE(B10,",",""))+1</f>
        <v>1</v>
      </c>
      <c r="I10" s="15" t="str">
        <f t="shared" ref="I10" si="4">IF(OR($B10="",$C10="",,,$E10&lt;an_initial,$E10&gt;an_final,),"",HLOOKUP(D10,ii9punctaje,2,FALSE)*C10*COUNTIF(D10,$I$7))</f>
        <v/>
      </c>
      <c r="J10" s="15" t="str">
        <f t="shared" ref="J10" si="5">IF(OR($B10="",$C10="",,,$E10&lt;an_initial,$E10&gt;an_final,),"",HLOOKUP(D10,ii9punctaje,2,FALSE)*C10*COUNTIF(D10,$J$7))</f>
        <v/>
      </c>
      <c r="K10" s="15" t="str">
        <f t="shared" ref="K10" si="6">IF(OR($B10="",$C10="",,,$E10&lt;an_initial,$E10&gt;an_final,),"",HLOOKUP(D10,ii9punctaje,2,FALSE)*C10*COUNTIF(D10,$K$7))</f>
        <v/>
      </c>
      <c r="L10" s="15" t="str">
        <f t="shared" ref="L10" si="7">IF(OR($B10="",$C10="",,,$E10&lt;an_initial,$E10&gt;an_final,),"",HLOOKUP(D10,ii9punctaje,2,FALSE)*C10*COUNTIF(D10,$L$7))</f>
        <v/>
      </c>
      <c r="M10" s="15" t="str">
        <f t="shared" ref="M10" si="8">IF(OR($B10="",$C10="",,,$E10&lt;an_initial,$E10&gt;an_final,),"",HLOOKUP(D10,ii9punctaje,2,FALSE)*C10*COUNTIF(D10,$M$7))</f>
        <v/>
      </c>
      <c r="N10" s="15" t="str">
        <f t="shared" ref="N10" si="9">IF(OR($B10="",$C10="",,,$E10&lt;an_initial,$E10&gt;an_final,),"",HLOOKUP(D10,ii9punctaje,2,FALSE)*C10*COUNTIF(D10,$N$7))</f>
        <v/>
      </c>
    </row>
    <row r="11" spans="1:14" x14ac:dyDescent="0.25">
      <c r="A11" s="36">
        <v>2</v>
      </c>
      <c r="B11" s="7"/>
      <c r="C11" s="186"/>
      <c r="D11" s="7"/>
      <c r="E11" s="187"/>
      <c r="F11" s="15" t="str">
        <f t="shared" si="1"/>
        <v/>
      </c>
      <c r="G11" s="305" t="b">
        <f t="shared" si="2"/>
        <v>0</v>
      </c>
      <c r="H11" s="306">
        <f t="shared" ref="H11:H74" si="10">LEN(B11)-LEN(SUBSTITUTE(B11,",",""))+1</f>
        <v>1</v>
      </c>
      <c r="I11" s="15" t="str">
        <f t="shared" ref="I11:I74" si="11">IF(OR($B11="",$C11="",,,$E11&lt;an_initial,$E11&gt;an_final,),"",HLOOKUP(D11,ii9punctaje,2,FALSE)*C11*COUNTIF(D11,$I$7))</f>
        <v/>
      </c>
      <c r="J11" s="15" t="str">
        <f t="shared" ref="J11:J74" si="12">IF(OR($B11="",$C11="",,,$E11&lt;an_initial,$E11&gt;an_final,),"",HLOOKUP(D11,ii9punctaje,2,FALSE)*C11*COUNTIF(D11,$J$7))</f>
        <v/>
      </c>
      <c r="K11" s="15" t="str">
        <f t="shared" ref="K11:K74" si="13">IF(OR($B11="",$C11="",,,$E11&lt;an_initial,$E11&gt;an_final,),"",HLOOKUP(D11,ii9punctaje,2,FALSE)*C11*COUNTIF(D11,$K$7))</f>
        <v/>
      </c>
      <c r="L11" s="15" t="str">
        <f t="shared" ref="L11:L74" si="14">IF(OR($B11="",$C11="",,,$E11&lt;an_initial,$E11&gt;an_final,),"",HLOOKUP(D11,ii9punctaje,2,FALSE)*C11*COUNTIF(D11,$L$7))</f>
        <v/>
      </c>
      <c r="M11" s="15" t="str">
        <f t="shared" ref="M11:M74" si="15">IF(OR($B11="",$C11="",,,$E11&lt;an_initial,$E11&gt;an_final,),"",HLOOKUP(D11,ii9punctaje,2,FALSE)*C11*COUNTIF(D11,$M$7))</f>
        <v/>
      </c>
      <c r="N11" s="15" t="str">
        <f t="shared" ref="N11:N74" si="16">IF(OR($B11="",$C11="",,,$E11&lt;an_initial,$E11&gt;an_final,),"",HLOOKUP(D11,ii9punctaje,2,FALSE)*C11*COUNTIF(D11,$N$7))</f>
        <v/>
      </c>
    </row>
    <row r="12" spans="1:14" x14ac:dyDescent="0.25">
      <c r="A12" s="36">
        <v>3</v>
      </c>
      <c r="B12" s="7"/>
      <c r="C12" s="186"/>
      <c r="D12" s="7"/>
      <c r="E12" s="187"/>
      <c r="F12" s="15" t="str">
        <f t="shared" si="1"/>
        <v/>
      </c>
      <c r="G12" s="305" t="b">
        <f t="shared" si="2"/>
        <v>0</v>
      </c>
      <c r="H12" s="306">
        <f t="shared" si="10"/>
        <v>1</v>
      </c>
      <c r="I12" s="15" t="str">
        <f t="shared" si="11"/>
        <v/>
      </c>
      <c r="J12" s="15" t="str">
        <f t="shared" si="12"/>
        <v/>
      </c>
      <c r="K12" s="15" t="str">
        <f t="shared" si="13"/>
        <v/>
      </c>
      <c r="L12" s="15" t="str">
        <f t="shared" si="14"/>
        <v/>
      </c>
      <c r="M12" s="15" t="str">
        <f t="shared" si="15"/>
        <v/>
      </c>
      <c r="N12" s="15" t="str">
        <f t="shared" si="16"/>
        <v/>
      </c>
    </row>
    <row r="13" spans="1:14" x14ac:dyDescent="0.25">
      <c r="A13" s="36">
        <v>4</v>
      </c>
      <c r="B13" s="6"/>
      <c r="C13" s="186"/>
      <c r="D13" s="6"/>
      <c r="E13" s="186"/>
      <c r="F13" s="15" t="str">
        <f t="shared" si="1"/>
        <v/>
      </c>
      <c r="G13" s="305" t="b">
        <f t="shared" si="2"/>
        <v>0</v>
      </c>
      <c r="H13" s="306">
        <f t="shared" si="10"/>
        <v>1</v>
      </c>
      <c r="I13" s="15" t="str">
        <f t="shared" si="11"/>
        <v/>
      </c>
      <c r="J13" s="15" t="str">
        <f t="shared" si="12"/>
        <v/>
      </c>
      <c r="K13" s="15" t="str">
        <f t="shared" si="13"/>
        <v/>
      </c>
      <c r="L13" s="15" t="str">
        <f t="shared" si="14"/>
        <v/>
      </c>
      <c r="M13" s="15" t="str">
        <f t="shared" si="15"/>
        <v/>
      </c>
      <c r="N13" s="15" t="str">
        <f t="shared" si="16"/>
        <v/>
      </c>
    </row>
    <row r="14" spans="1:14" x14ac:dyDescent="0.25">
      <c r="A14" s="36">
        <v>5</v>
      </c>
      <c r="B14" s="6"/>
      <c r="C14" s="186"/>
      <c r="D14" s="6"/>
      <c r="E14" s="186"/>
      <c r="F14" s="15" t="str">
        <f t="shared" si="1"/>
        <v/>
      </c>
      <c r="G14" s="305" t="b">
        <f t="shared" si="2"/>
        <v>0</v>
      </c>
      <c r="H14" s="306">
        <f t="shared" si="10"/>
        <v>1</v>
      </c>
      <c r="I14" s="15" t="str">
        <f t="shared" si="11"/>
        <v/>
      </c>
      <c r="J14" s="15" t="str">
        <f t="shared" si="12"/>
        <v/>
      </c>
      <c r="K14" s="15" t="str">
        <f t="shared" si="13"/>
        <v/>
      </c>
      <c r="L14" s="15" t="str">
        <f t="shared" si="14"/>
        <v/>
      </c>
      <c r="M14" s="15" t="str">
        <f t="shared" si="15"/>
        <v/>
      </c>
      <c r="N14" s="15" t="str">
        <f t="shared" si="16"/>
        <v/>
      </c>
    </row>
    <row r="15" spans="1:14" x14ac:dyDescent="0.25">
      <c r="A15" s="36">
        <v>6</v>
      </c>
      <c r="B15" s="6"/>
      <c r="C15" s="186"/>
      <c r="D15" s="6"/>
      <c r="E15" s="186"/>
      <c r="F15" s="15" t="str">
        <f t="shared" si="1"/>
        <v/>
      </c>
      <c r="G15" s="305" t="b">
        <f t="shared" si="2"/>
        <v>0</v>
      </c>
      <c r="H15" s="306">
        <f t="shared" si="10"/>
        <v>1</v>
      </c>
      <c r="I15" s="15" t="str">
        <f t="shared" si="11"/>
        <v/>
      </c>
      <c r="J15" s="15" t="str">
        <f t="shared" si="12"/>
        <v/>
      </c>
      <c r="K15" s="15" t="str">
        <f t="shared" si="13"/>
        <v/>
      </c>
      <c r="L15" s="15" t="str">
        <f t="shared" si="14"/>
        <v/>
      </c>
      <c r="M15" s="15" t="str">
        <f t="shared" si="15"/>
        <v/>
      </c>
      <c r="N15" s="15" t="str">
        <f t="shared" si="16"/>
        <v/>
      </c>
    </row>
    <row r="16" spans="1:14" x14ac:dyDescent="0.25">
      <c r="A16" s="36">
        <v>7</v>
      </c>
      <c r="B16" s="6"/>
      <c r="C16" s="186"/>
      <c r="D16" s="6"/>
      <c r="E16" s="186"/>
      <c r="F16" s="15" t="str">
        <f t="shared" si="1"/>
        <v/>
      </c>
      <c r="G16" s="305" t="b">
        <f t="shared" si="2"/>
        <v>0</v>
      </c>
      <c r="H16" s="306">
        <f t="shared" si="10"/>
        <v>1</v>
      </c>
      <c r="I16" s="15" t="str">
        <f t="shared" si="11"/>
        <v/>
      </c>
      <c r="J16" s="15" t="str">
        <f t="shared" si="12"/>
        <v/>
      </c>
      <c r="K16" s="15" t="str">
        <f t="shared" si="13"/>
        <v/>
      </c>
      <c r="L16" s="15" t="str">
        <f t="shared" si="14"/>
        <v/>
      </c>
      <c r="M16" s="15" t="str">
        <f t="shared" si="15"/>
        <v/>
      </c>
      <c r="N16" s="15" t="str">
        <f t="shared" si="16"/>
        <v/>
      </c>
    </row>
    <row r="17" spans="1:14" x14ac:dyDescent="0.25">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P20" sqref="P20"/>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2" t="str">
        <f>IF(ISBLANK(facultate), IF(ISBLANK(departament),"","Departament " &amp; departament), "Facultatea " &amp; facultate)</f>
        <v>Facultatea Mecanică</v>
      </c>
      <c r="D2" s="53"/>
      <c r="E2" s="55"/>
      <c r="H2" s="55"/>
      <c r="I2" s="55"/>
      <c r="J2" s="55"/>
    </row>
    <row r="3" spans="1:10" s="52" customFormat="1" x14ac:dyDescent="0.2">
      <c r="A3" s="302" t="str">
        <f>IF(ISBLANK(departament),"","Departamentul " &amp; departament)</f>
        <v>Departamentul Mecanica și Rezistența Materialelor</v>
      </c>
      <c r="D3" s="53"/>
      <c r="E3" s="55"/>
      <c r="H3" s="55"/>
      <c r="I3" s="55"/>
      <c r="J3" s="55"/>
    </row>
    <row r="4" spans="1:10" x14ac:dyDescent="0.25">
      <c r="A4" s="458" t="s">
        <v>904</v>
      </c>
      <c r="B4" s="458"/>
      <c r="C4" s="458"/>
      <c r="D4" s="458"/>
      <c r="E4" s="458"/>
    </row>
    <row r="5" spans="1:10" x14ac:dyDescent="0.25">
      <c r="A5" s="458" t="s">
        <v>1004</v>
      </c>
      <c r="B5" s="458"/>
      <c r="C5" s="458"/>
      <c r="D5" s="458"/>
      <c r="E5" s="458"/>
    </row>
    <row r="6" spans="1:10" ht="13.5" customHeight="1" x14ac:dyDescent="0.25">
      <c r="D6" s="56"/>
      <c r="E6" s="303" t="str">
        <f>CONCATENATE(functie," ",nume_candidat)</f>
        <v>Conferențiar Vigaru Cosmina Simona</v>
      </c>
      <c r="H6" s="303"/>
      <c r="I6" s="303"/>
      <c r="J6" s="303"/>
    </row>
    <row r="7" spans="1:10" ht="18.75" customHeight="1" x14ac:dyDescent="0.25">
      <c r="A7" s="455" t="s">
        <v>337</v>
      </c>
      <c r="B7" s="455" t="s">
        <v>1043</v>
      </c>
      <c r="C7" s="455" t="s">
        <v>813</v>
      </c>
      <c r="D7" s="461" t="s">
        <v>2</v>
      </c>
      <c r="E7" s="513" t="s">
        <v>543</v>
      </c>
      <c r="F7" s="462" t="s">
        <v>540</v>
      </c>
      <c r="G7" s="463" t="s">
        <v>550</v>
      </c>
      <c r="H7" s="524" t="s">
        <v>1230</v>
      </c>
      <c r="I7" s="526" t="s">
        <v>1231</v>
      </c>
      <c r="J7" s="526" t="s">
        <v>1232</v>
      </c>
    </row>
    <row r="8" spans="1:10" ht="46.5" customHeight="1" x14ac:dyDescent="0.25">
      <c r="A8" s="455"/>
      <c r="B8" s="455"/>
      <c r="C8" s="455"/>
      <c r="D8" s="461"/>
      <c r="E8" s="514"/>
      <c r="F8" s="462"/>
      <c r="G8" s="463"/>
      <c r="H8" s="525"/>
      <c r="I8" s="525"/>
      <c r="J8" s="525"/>
    </row>
    <row r="9" spans="1:10" x14ac:dyDescent="0.25">
      <c r="A9" s="78"/>
      <c r="B9" s="57"/>
      <c r="C9" s="57"/>
      <c r="D9" s="29"/>
      <c r="E9" s="129">
        <f>SUMIF(E10:E1010,"&gt;0")</f>
        <v>125</v>
      </c>
      <c r="F9" s="259"/>
      <c r="H9" s="129">
        <f>E9-I9-J9</f>
        <v>0</v>
      </c>
      <c r="I9" s="129">
        <f>SUMIF(I10:I1108,"&gt;0")</f>
        <v>125</v>
      </c>
      <c r="J9" s="129">
        <f>SUMIF(J10:J1108,"&gt;0")</f>
        <v>0</v>
      </c>
    </row>
    <row r="10" spans="1:10" ht="47.25" x14ac:dyDescent="0.25">
      <c r="A10" s="36">
        <v>1</v>
      </c>
      <c r="B10" s="7" t="s">
        <v>1340</v>
      </c>
      <c r="C10" s="7" t="s">
        <v>997</v>
      </c>
      <c r="D10" s="187">
        <v>2019</v>
      </c>
      <c r="E10" s="15">
        <f t="shared" ref="E10:E73" si="0">IF(OR($B10="",,,,$D10&lt;an_initial,$D10&gt;an_final,),"",HLOOKUP(C10,ii10punctaje,2,FALSE) )</f>
        <v>50</v>
      </c>
      <c r="F10" s="305" t="b">
        <f t="shared" ref="F10:F73" si="1">IF(nume_candidat="",FALSE,ISNUMBER(SEARCH(nume_candidat,$B10)))</f>
        <v>0</v>
      </c>
      <c r="G10" s="306">
        <f t="shared" ref="G10" si="2">LEN(B10)-LEN(SUBSTITUTE(B10,",",""))+1</f>
        <v>1</v>
      </c>
      <c r="H10" s="15"/>
      <c r="I10" s="15">
        <f t="shared" ref="I10" si="3">IF(OR($B10="",,,,$D10&lt;an_initial,$D10&gt;an_final,),"",HLOOKUP(C10,ii10punctaje,2,FALSE)*COUNTIF(C10,$I$7))</f>
        <v>50</v>
      </c>
      <c r="J10" s="15">
        <f t="shared" ref="J10" si="4">IF(OR($B10="",,,,$D10&lt;an_initial,$D10&gt;an_final,),"",HLOOKUP(C10,ii10punctaje,2,FALSE)*COUNTIF(C10,$J$7))</f>
        <v>0</v>
      </c>
    </row>
    <row r="11" spans="1:10" ht="47.25" x14ac:dyDescent="0.25">
      <c r="A11" s="36">
        <v>2</v>
      </c>
      <c r="B11" s="7" t="s">
        <v>1340</v>
      </c>
      <c r="C11" s="7" t="s">
        <v>998</v>
      </c>
      <c r="D11" s="187">
        <v>2021</v>
      </c>
      <c r="E11" s="15">
        <f t="shared" si="0"/>
        <v>25</v>
      </c>
      <c r="F11" s="305" t="b">
        <f t="shared" si="1"/>
        <v>0</v>
      </c>
      <c r="G11" s="306">
        <f t="shared" ref="G11:G74" si="5">LEN(B11)-LEN(SUBSTITUTE(B11,",",""))+1</f>
        <v>1</v>
      </c>
      <c r="H11" s="15"/>
      <c r="I11" s="15">
        <f t="shared" ref="I11:I74" si="6">IF(OR($B11="",,,,$D11&lt;an_initial,$D11&gt;an_final,),"",HLOOKUP(C11,ii10punctaje,2,FALSE)*COUNTIF(C11,$I$7))</f>
        <v>25</v>
      </c>
      <c r="J11" s="15">
        <f t="shared" ref="J11:J74" si="7">IF(OR($B11="",,,,$D11&lt;an_initial,$D11&gt;an_final,),"",HLOOKUP(C11,ii10punctaje,2,FALSE)*COUNTIF(C11,$J$7))</f>
        <v>0</v>
      </c>
    </row>
    <row r="12" spans="1:10" ht="47.25" x14ac:dyDescent="0.25">
      <c r="A12" s="36">
        <v>3</v>
      </c>
      <c r="B12" s="7" t="s">
        <v>1340</v>
      </c>
      <c r="C12" s="7" t="s">
        <v>997</v>
      </c>
      <c r="D12" s="187">
        <v>2021</v>
      </c>
      <c r="E12" s="15">
        <f t="shared" si="0"/>
        <v>50</v>
      </c>
      <c r="F12" s="305" t="b">
        <f t="shared" si="1"/>
        <v>0</v>
      </c>
      <c r="G12" s="306">
        <f t="shared" si="5"/>
        <v>1</v>
      </c>
      <c r="H12" s="15"/>
      <c r="I12" s="15">
        <f t="shared" si="6"/>
        <v>50</v>
      </c>
      <c r="J12" s="15">
        <f t="shared" si="7"/>
        <v>0</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2" t="str">
        <f>IF(ISBLANK(facultate), IF(ISBLANK(departament),"","Departament " &amp; departament), "Facultatea " &amp; facultate)</f>
        <v>Facultatea Mecanică</v>
      </c>
      <c r="D2" s="53"/>
      <c r="E2" s="55"/>
    </row>
    <row r="3" spans="1:7" s="52" customFormat="1" x14ac:dyDescent="0.2">
      <c r="A3" s="302" t="str">
        <f>IF(ISBLANK(departament),"","Departamentul " &amp; departament)</f>
        <v>Departamentul Mecanica și Rezistența Materialelor</v>
      </c>
      <c r="D3" s="53"/>
      <c r="E3" s="55"/>
    </row>
    <row r="4" spans="1:7" x14ac:dyDescent="0.25">
      <c r="A4" s="458" t="s">
        <v>904</v>
      </c>
      <c r="B4" s="458"/>
      <c r="C4" s="458"/>
      <c r="D4" s="458"/>
      <c r="E4" s="458"/>
    </row>
    <row r="5" spans="1:7" x14ac:dyDescent="0.25">
      <c r="A5" s="458" t="s">
        <v>1005</v>
      </c>
      <c r="B5" s="458"/>
      <c r="C5" s="458"/>
      <c r="D5" s="458"/>
      <c r="E5" s="458"/>
    </row>
    <row r="6" spans="1:7" ht="13.5" customHeight="1" x14ac:dyDescent="0.25">
      <c r="D6" s="56"/>
      <c r="E6" s="303" t="str">
        <f>CONCATENATE(functie," ",nume_candidat)</f>
        <v>Conferențiar Vigaru Cosmina Simona</v>
      </c>
    </row>
    <row r="7" spans="1:7" ht="18.75" customHeight="1" x14ac:dyDescent="0.25">
      <c r="A7" s="455" t="s">
        <v>337</v>
      </c>
      <c r="B7" s="455" t="s">
        <v>1043</v>
      </c>
      <c r="C7" s="455" t="s">
        <v>459</v>
      </c>
      <c r="D7" s="461" t="s">
        <v>2</v>
      </c>
      <c r="E7" s="513" t="s">
        <v>543</v>
      </c>
      <c r="F7" s="462" t="s">
        <v>540</v>
      </c>
      <c r="G7" s="463" t="s">
        <v>550</v>
      </c>
    </row>
    <row r="8" spans="1:7" ht="46.5" customHeight="1" x14ac:dyDescent="0.25">
      <c r="A8" s="455"/>
      <c r="B8" s="455"/>
      <c r="C8" s="455"/>
      <c r="D8" s="461"/>
      <c r="E8" s="514"/>
      <c r="F8" s="462"/>
      <c r="G8" s="463"/>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Mecanică</v>
      </c>
      <c r="D2" s="53"/>
      <c r="E2" s="55"/>
      <c r="H2" s="55"/>
      <c r="I2" s="55"/>
    </row>
    <row r="3" spans="1:9" s="52" customFormat="1" x14ac:dyDescent="0.2">
      <c r="A3" s="302" t="str">
        <f>IF(ISBLANK(departament),"","Departamentul " &amp; departament)</f>
        <v>Departamentul Mecanica și Rezistența Materialelor</v>
      </c>
      <c r="D3" s="53"/>
      <c r="E3" s="55"/>
      <c r="H3" s="55"/>
      <c r="I3" s="55"/>
    </row>
    <row r="4" spans="1:9" x14ac:dyDescent="0.25">
      <c r="A4" s="458" t="s">
        <v>904</v>
      </c>
      <c r="B4" s="458"/>
      <c r="C4" s="458"/>
      <c r="D4" s="458"/>
      <c r="E4" s="458"/>
    </row>
    <row r="5" spans="1:9" x14ac:dyDescent="0.25">
      <c r="A5" s="458" t="s">
        <v>1008</v>
      </c>
      <c r="B5" s="458"/>
      <c r="C5" s="458"/>
      <c r="D5" s="458"/>
      <c r="E5" s="458"/>
    </row>
    <row r="6" spans="1:9" ht="13.5" customHeight="1" x14ac:dyDescent="0.25">
      <c r="D6" s="56"/>
      <c r="E6" s="303" t="str">
        <f>CONCATENATE(functie," ",nume_candidat)</f>
        <v>Conferențiar Vigaru Cosmina Simona</v>
      </c>
      <c r="H6" s="303" t="str">
        <f>CONCATENATE(functie," ",nume_candidat)</f>
        <v>Conferențiar Vigaru Cosmina Simona</v>
      </c>
      <c r="I6" s="303" t="str">
        <f>CONCATENATE(functie," ",nume_candidat)</f>
        <v>Conferențiar Vigaru Cosmina Simona</v>
      </c>
    </row>
    <row r="7" spans="1:9" ht="18.75" customHeight="1" x14ac:dyDescent="0.25">
      <c r="A7" s="455" t="s">
        <v>337</v>
      </c>
      <c r="B7" s="455" t="s">
        <v>1057</v>
      </c>
      <c r="C7" s="455" t="s">
        <v>459</v>
      </c>
      <c r="D7" s="461" t="s">
        <v>2</v>
      </c>
      <c r="E7" s="513" t="s">
        <v>543</v>
      </c>
      <c r="F7" s="462" t="s">
        <v>540</v>
      </c>
      <c r="G7" s="463" t="s">
        <v>550</v>
      </c>
      <c r="H7" s="513" t="s">
        <v>1011</v>
      </c>
      <c r="I7" s="513" t="s">
        <v>1010</v>
      </c>
    </row>
    <row r="8" spans="1:9" ht="46.5" customHeight="1" x14ac:dyDescent="0.25">
      <c r="A8" s="455"/>
      <c r="B8" s="455"/>
      <c r="C8" s="455"/>
      <c r="D8" s="461"/>
      <c r="E8" s="514"/>
      <c r="F8" s="462"/>
      <c r="G8" s="463"/>
      <c r="H8" s="514"/>
      <c r="I8" s="514"/>
    </row>
    <row r="9" spans="1:9" x14ac:dyDescent="0.25">
      <c r="A9" s="78"/>
      <c r="B9" s="57"/>
      <c r="C9" s="57"/>
      <c r="D9" s="29"/>
      <c r="E9" s="129">
        <f>SUMIF(E10:E1010,"&gt;0")</f>
        <v>0</v>
      </c>
      <c r="F9" s="259"/>
      <c r="H9" s="129">
        <f>SUMIF(H10:H1108,"&gt;0")</f>
        <v>0</v>
      </c>
      <c r="I9" s="129">
        <f>SUMIF(I10:I1108,"&gt;0")</f>
        <v>0</v>
      </c>
    </row>
    <row r="10" spans="1:9" x14ac:dyDescent="0.25">
      <c r="A10" s="36">
        <v>1</v>
      </c>
      <c r="B10" s="7"/>
      <c r="C10" s="7"/>
      <c r="D10" s="187"/>
      <c r="E10" s="15" t="str">
        <f t="shared" ref="E10:E73" si="0">IF(OR($B10="",,,,$D10&lt;an_initial,$D10&gt;an_final,),"",HLOOKUP(C10,ii120punctaje,2,FALSE) )</f>
        <v/>
      </c>
      <c r="F10" s="305" t="b">
        <f t="shared" ref="F10:F73" si="1">IF(nume_candidat="",FALSE,ISNUMBER(SEARCH(nume_candidat,$B10)))</f>
        <v>0</v>
      </c>
      <c r="G10" s="306">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2" t="str">
        <f>IF(ISBLANK(facultate), IF(ISBLANK(departament),"","Departament " &amp; departament), "Facultatea " &amp; facultate)</f>
        <v>Facultatea Mecanică</v>
      </c>
      <c r="C2" s="53"/>
      <c r="D2" s="55"/>
    </row>
    <row r="3" spans="1:6" s="52" customFormat="1" x14ac:dyDescent="0.2">
      <c r="A3" s="302" t="str">
        <f>IF(ISBLANK(departament),"","Departamentul " &amp; departament)</f>
        <v>Departamentul Mecanica și Rezistența Materialelor</v>
      </c>
      <c r="C3" s="53"/>
      <c r="D3" s="55"/>
    </row>
    <row r="4" spans="1:6" x14ac:dyDescent="0.25">
      <c r="A4" s="458" t="s">
        <v>904</v>
      </c>
      <c r="B4" s="458"/>
      <c r="C4" s="458"/>
      <c r="D4" s="458"/>
    </row>
    <row r="5" spans="1:6" x14ac:dyDescent="0.25">
      <c r="A5" s="458" t="s">
        <v>1012</v>
      </c>
      <c r="B5" s="458"/>
      <c r="C5" s="458"/>
      <c r="D5" s="458"/>
    </row>
    <row r="6" spans="1:6" ht="13.5" customHeight="1" x14ac:dyDescent="0.25">
      <c r="C6" s="56"/>
      <c r="D6" s="303" t="str">
        <f>CONCATENATE(functie," ",nume_candidat)</f>
        <v>Conferențiar Vigaru Cosmina Simona</v>
      </c>
    </row>
    <row r="7" spans="1:6" ht="18.75" customHeight="1" x14ac:dyDescent="0.25">
      <c r="A7" s="455" t="s">
        <v>337</v>
      </c>
      <c r="B7" s="455" t="s">
        <v>1042</v>
      </c>
      <c r="C7" s="461" t="s">
        <v>2</v>
      </c>
      <c r="D7" s="513" t="s">
        <v>543</v>
      </c>
      <c r="E7" s="462" t="s">
        <v>540</v>
      </c>
      <c r="F7" s="463" t="s">
        <v>550</v>
      </c>
    </row>
    <row r="8" spans="1:6" ht="46.5" customHeight="1" x14ac:dyDescent="0.25">
      <c r="A8" s="455"/>
      <c r="B8" s="455"/>
      <c r="C8" s="461"/>
      <c r="D8" s="514"/>
      <c r="E8" s="462"/>
      <c r="F8" s="463"/>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C20" sqref="C20"/>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9"/>
      <c r="E1" s="53"/>
      <c r="F1" s="55"/>
      <c r="G1" s="54"/>
      <c r="J1" s="55"/>
      <c r="K1" s="55"/>
      <c r="L1" s="55"/>
    </row>
    <row r="2" spans="1:12" s="52" customFormat="1" x14ac:dyDescent="0.2">
      <c r="A2" s="302" t="str">
        <f>IF(ISBLANK(facultate), IF(ISBLANK(departament),"","Departament " &amp; departament), "Facultatea " &amp; facultate)</f>
        <v>Facultatea Mecanică</v>
      </c>
      <c r="B2" s="289"/>
      <c r="E2" s="53"/>
      <c r="F2" s="55"/>
      <c r="G2" s="54"/>
      <c r="J2" s="55"/>
      <c r="K2" s="55"/>
      <c r="L2" s="55"/>
    </row>
    <row r="3" spans="1:12" s="52" customFormat="1" x14ac:dyDescent="0.2">
      <c r="A3" s="302" t="str">
        <f>IF(ISBLANK(departament),"","Departamentul " &amp; departament)</f>
        <v>Departamentul Mecanica și Rezistența Materialelor</v>
      </c>
      <c r="B3" s="289"/>
      <c r="E3" s="53"/>
      <c r="F3" s="55"/>
      <c r="G3" s="54"/>
      <c r="J3" s="55"/>
      <c r="K3" s="55"/>
      <c r="L3" s="55"/>
    </row>
    <row r="4" spans="1:12" x14ac:dyDescent="0.25">
      <c r="A4" s="458" t="s">
        <v>835</v>
      </c>
      <c r="B4" s="458"/>
      <c r="C4" s="458"/>
      <c r="D4" s="458"/>
      <c r="E4" s="458"/>
      <c r="F4" s="458"/>
      <c r="G4" s="194"/>
    </row>
    <row r="5" spans="1:12" x14ac:dyDescent="0.25">
      <c r="A5" s="458" t="s">
        <v>836</v>
      </c>
      <c r="B5" s="458"/>
      <c r="C5" s="458"/>
      <c r="D5" s="458"/>
      <c r="E5" s="458"/>
      <c r="F5" s="458"/>
      <c r="G5" s="194"/>
    </row>
    <row r="6" spans="1:12" ht="13.5" customHeight="1" x14ac:dyDescent="0.25">
      <c r="E6" s="56"/>
      <c r="F6" s="303" t="str">
        <f>CONCATENATE(functie," ",nume_candidat)</f>
        <v>Conferențiar Vigaru Cosmina Simona</v>
      </c>
      <c r="J6" s="303" t="str">
        <f>CONCATENATE(functie," ",nume_candidat)</f>
        <v>Conferențiar Vigaru Cosmina Simona</v>
      </c>
      <c r="K6" s="303" t="str">
        <f>CONCATENATE(functie," ",nume_candidat)</f>
        <v>Conferențiar Vigaru Cosmina Simona</v>
      </c>
      <c r="L6" s="303" t="str">
        <f>CONCATENATE(functie," ",nume_candidat)</f>
        <v>Conferențiar Vigaru Cosmina Simona</v>
      </c>
    </row>
    <row r="7" spans="1:12" ht="18.75" customHeight="1" x14ac:dyDescent="0.25">
      <c r="A7" s="456" t="s">
        <v>337</v>
      </c>
      <c r="B7" s="466" t="s">
        <v>1059</v>
      </c>
      <c r="C7" s="466" t="s">
        <v>1058</v>
      </c>
      <c r="D7" s="466" t="s">
        <v>842</v>
      </c>
      <c r="E7" s="466" t="s">
        <v>2</v>
      </c>
      <c r="F7" s="456" t="s">
        <v>543</v>
      </c>
      <c r="G7" s="456" t="s">
        <v>4</v>
      </c>
      <c r="H7" s="477" t="s">
        <v>540</v>
      </c>
      <c r="I7" s="463" t="s">
        <v>550</v>
      </c>
      <c r="J7" s="456" t="s">
        <v>838</v>
      </c>
      <c r="K7" s="456" t="s">
        <v>839</v>
      </c>
      <c r="L7" s="456" t="s">
        <v>840</v>
      </c>
    </row>
    <row r="8" spans="1:12" ht="18.75" customHeight="1" x14ac:dyDescent="0.25">
      <c r="A8" s="473"/>
      <c r="B8" s="467"/>
      <c r="C8" s="467"/>
      <c r="D8" s="467"/>
      <c r="E8" s="467"/>
      <c r="F8" s="473"/>
      <c r="G8" s="473"/>
      <c r="H8" s="478"/>
      <c r="I8" s="463"/>
      <c r="J8" s="473"/>
      <c r="K8" s="473"/>
      <c r="L8" s="473"/>
    </row>
    <row r="9" spans="1:12" ht="18.75" customHeight="1" x14ac:dyDescent="0.25">
      <c r="A9" s="473"/>
      <c r="B9" s="467"/>
      <c r="C9" s="467"/>
      <c r="D9" s="467"/>
      <c r="E9" s="467"/>
      <c r="F9" s="457"/>
      <c r="G9" s="457"/>
      <c r="H9" s="478"/>
      <c r="I9" s="463"/>
      <c r="J9" s="457"/>
      <c r="K9" s="457"/>
      <c r="L9" s="457"/>
    </row>
    <row r="10" spans="1:12" ht="18.75" customHeight="1" x14ac:dyDescent="0.25">
      <c r="A10" s="457"/>
      <c r="B10" s="468"/>
      <c r="C10" s="468"/>
      <c r="D10" s="468"/>
      <c r="E10" s="468"/>
      <c r="F10" s="304" t="str">
        <f>CONCATENATE("ultimii ",durata_evaluare," ani")</f>
        <v>ultimii 5 ani</v>
      </c>
      <c r="G10" s="304" t="str">
        <f>CONCATENATE("ultimii                                  ",durata_evaluare," ani")</f>
        <v>ultimii                                  5 ani</v>
      </c>
      <c r="H10" s="479"/>
      <c r="I10" s="463"/>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30</v>
      </c>
      <c r="G11" s="4">
        <f>SUMIF(G12:G1110,"&gt;0")</f>
        <v>6</v>
      </c>
      <c r="H11" s="259"/>
      <c r="J11" s="129">
        <f>SUMIF(J12:J1110,"&gt;0")</f>
        <v>30</v>
      </c>
      <c r="K11" s="129">
        <f>SUMIF(K12:K1110,"&gt;0")</f>
        <v>0</v>
      </c>
      <c r="L11" s="129">
        <f>SUMIF(L12:L1110,"&gt;0")</f>
        <v>0</v>
      </c>
    </row>
    <row r="12" spans="1:12" ht="31.5" x14ac:dyDescent="0.25">
      <c r="A12" s="36">
        <v>1</v>
      </c>
      <c r="B12" s="142" t="s">
        <v>843</v>
      </c>
      <c r="C12" s="7" t="s">
        <v>1322</v>
      </c>
      <c r="D12" s="7" t="s">
        <v>838</v>
      </c>
      <c r="E12" s="187">
        <v>2023</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ht="31.5" x14ac:dyDescent="0.25">
      <c r="A13" s="36">
        <v>2</v>
      </c>
      <c r="B13" s="142" t="s">
        <v>843</v>
      </c>
      <c r="C13" s="7" t="s">
        <v>1324</v>
      </c>
      <c r="D13" s="7" t="s">
        <v>838</v>
      </c>
      <c r="E13" s="187">
        <v>2023</v>
      </c>
      <c r="F13" s="15">
        <f t="shared" si="0"/>
        <v>5</v>
      </c>
      <c r="G13" s="50">
        <f t="shared" si="1"/>
        <v>1</v>
      </c>
      <c r="H13" s="305" t="b">
        <f t="shared" si="2"/>
        <v>0</v>
      </c>
      <c r="I13" s="306">
        <f t="shared" si="3"/>
        <v>2</v>
      </c>
      <c r="J13" s="15">
        <f t="shared" si="4"/>
        <v>5</v>
      </c>
      <c r="K13" s="15">
        <f t="shared" si="5"/>
        <v>0</v>
      </c>
      <c r="L13" s="15">
        <f t="shared" si="6"/>
        <v>0</v>
      </c>
    </row>
    <row r="14" spans="1:12" ht="31.5" x14ac:dyDescent="0.25">
      <c r="A14" s="36">
        <v>3</v>
      </c>
      <c r="B14" s="142" t="s">
        <v>843</v>
      </c>
      <c r="C14" s="7" t="s">
        <v>1322</v>
      </c>
      <c r="D14" s="7" t="s">
        <v>838</v>
      </c>
      <c r="E14" s="187">
        <v>2022</v>
      </c>
      <c r="F14" s="15">
        <f t="shared" si="0"/>
        <v>5</v>
      </c>
      <c r="G14" s="50">
        <f t="shared" si="1"/>
        <v>1</v>
      </c>
      <c r="H14" s="305" t="b">
        <f t="shared" si="2"/>
        <v>0</v>
      </c>
      <c r="I14" s="306">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ht="31.5" x14ac:dyDescent="0.25">
      <c r="A15" s="36">
        <v>4</v>
      </c>
      <c r="B15" s="142" t="s">
        <v>843</v>
      </c>
      <c r="C15" s="7" t="s">
        <v>1324</v>
      </c>
      <c r="D15" s="7" t="s">
        <v>838</v>
      </c>
      <c r="E15" s="186">
        <v>2022</v>
      </c>
      <c r="F15" s="15">
        <f t="shared" si="0"/>
        <v>5</v>
      </c>
      <c r="G15" s="50">
        <f t="shared" si="1"/>
        <v>1</v>
      </c>
      <c r="H15" s="305" t="b">
        <f t="shared" si="2"/>
        <v>0</v>
      </c>
      <c r="I15" s="306">
        <f t="shared" si="3"/>
        <v>2</v>
      </c>
      <c r="J15" s="15">
        <f t="shared" si="7"/>
        <v>5</v>
      </c>
      <c r="K15" s="15">
        <f t="shared" si="8"/>
        <v>0</v>
      </c>
      <c r="L15" s="15">
        <f t="shared" si="9"/>
        <v>0</v>
      </c>
    </row>
    <row r="16" spans="1:12" ht="31.5" x14ac:dyDescent="0.25">
      <c r="A16" s="36">
        <v>5</v>
      </c>
      <c r="B16" s="425" t="s">
        <v>843</v>
      </c>
      <c r="C16" s="426" t="s">
        <v>1322</v>
      </c>
      <c r="D16" s="426" t="s">
        <v>838</v>
      </c>
      <c r="E16" s="427">
        <v>2021</v>
      </c>
      <c r="F16" s="15">
        <f t="shared" si="0"/>
        <v>5</v>
      </c>
      <c r="G16" s="50">
        <f t="shared" si="1"/>
        <v>1</v>
      </c>
      <c r="H16" s="305" t="b">
        <f t="shared" si="2"/>
        <v>0</v>
      </c>
      <c r="I16" s="306">
        <f t="shared" si="3"/>
        <v>1</v>
      </c>
      <c r="J16" s="15">
        <f t="shared" si="7"/>
        <v>5</v>
      </c>
      <c r="K16" s="15">
        <f t="shared" si="8"/>
        <v>0</v>
      </c>
      <c r="L16" s="15">
        <f t="shared" si="9"/>
        <v>0</v>
      </c>
    </row>
    <row r="17" spans="1:12" ht="31.5" x14ac:dyDescent="0.25">
      <c r="A17" s="36">
        <v>6</v>
      </c>
      <c r="B17" s="425" t="s">
        <v>843</v>
      </c>
      <c r="C17" s="426" t="s">
        <v>1324</v>
      </c>
      <c r="D17" s="426" t="s">
        <v>838</v>
      </c>
      <c r="E17" s="427">
        <v>2021</v>
      </c>
      <c r="F17" s="15">
        <f t="shared" si="0"/>
        <v>5</v>
      </c>
      <c r="G17" s="50">
        <f t="shared" si="1"/>
        <v>1</v>
      </c>
      <c r="H17" s="305" t="b">
        <f t="shared" si="2"/>
        <v>0</v>
      </c>
      <c r="I17" s="306">
        <f t="shared" si="3"/>
        <v>2</v>
      </c>
      <c r="J17" s="15">
        <f t="shared" si="7"/>
        <v>5</v>
      </c>
      <c r="K17" s="15">
        <f t="shared" si="8"/>
        <v>0</v>
      </c>
      <c r="L17" s="15">
        <f t="shared" si="9"/>
        <v>0</v>
      </c>
    </row>
    <row r="18" spans="1:12" x14ac:dyDescent="0.25">
      <c r="A18" s="36">
        <v>7</v>
      </c>
      <c r="B18" s="142"/>
      <c r="C18" s="6"/>
      <c r="D18" s="6"/>
      <c r="E18" s="186"/>
      <c r="F18" s="15" t="str">
        <f t="shared" si="0"/>
        <v/>
      </c>
      <c r="G18" s="50" t="str">
        <f t="shared" si="1"/>
        <v/>
      </c>
      <c r="H18" s="305" t="b">
        <f t="shared" si="2"/>
        <v>0</v>
      </c>
      <c r="I18" s="306">
        <f t="shared" si="3"/>
        <v>1</v>
      </c>
      <c r="J18" s="15" t="str">
        <f t="shared" si="7"/>
        <v/>
      </c>
      <c r="K18" s="15" t="str">
        <f t="shared" si="8"/>
        <v/>
      </c>
      <c r="L18" s="15" t="str">
        <f t="shared" si="9"/>
        <v/>
      </c>
    </row>
    <row r="19" spans="1:12" x14ac:dyDescent="0.25">
      <c r="A19" s="36">
        <v>8</v>
      </c>
      <c r="B19" s="142"/>
      <c r="C19" s="6"/>
      <c r="D19" s="6"/>
      <c r="E19" s="186"/>
      <c r="F19" s="15" t="str">
        <f t="shared" si="0"/>
        <v/>
      </c>
      <c r="G19" s="50" t="str">
        <f t="shared" si="1"/>
        <v/>
      </c>
      <c r="H19" s="305" t="b">
        <f t="shared" si="2"/>
        <v>0</v>
      </c>
      <c r="I19" s="306">
        <f t="shared" si="3"/>
        <v>1</v>
      </c>
      <c r="J19" s="15" t="str">
        <f t="shared" si="7"/>
        <v/>
      </c>
      <c r="K19" s="15" t="str">
        <f t="shared" si="8"/>
        <v/>
      </c>
      <c r="L19" s="15" t="str">
        <f t="shared" si="9"/>
        <v/>
      </c>
    </row>
    <row r="20" spans="1:12" x14ac:dyDescent="0.25">
      <c r="A20" s="36">
        <v>9</v>
      </c>
      <c r="B20" s="142"/>
      <c r="C20" s="6"/>
      <c r="D20" s="6"/>
      <c r="E20" s="186"/>
      <c r="F20" s="15" t="str">
        <f t="shared" si="0"/>
        <v/>
      </c>
      <c r="G20" s="50" t="str">
        <f t="shared" si="1"/>
        <v/>
      </c>
      <c r="H20" s="305" t="b">
        <f t="shared" si="2"/>
        <v>0</v>
      </c>
      <c r="I20" s="306">
        <f t="shared" si="3"/>
        <v>1</v>
      </c>
      <c r="J20" s="15" t="str">
        <f t="shared" si="7"/>
        <v/>
      </c>
      <c r="K20" s="15" t="str">
        <f t="shared" si="8"/>
        <v/>
      </c>
      <c r="L20" s="15" t="str">
        <f t="shared" si="9"/>
        <v/>
      </c>
    </row>
    <row r="21" spans="1:12" x14ac:dyDescent="0.25">
      <c r="A21" s="36">
        <v>10</v>
      </c>
      <c r="B21" s="142"/>
      <c r="C21" s="6"/>
      <c r="D21" s="6"/>
      <c r="E21" s="186"/>
      <c r="F21" s="15" t="str">
        <f t="shared" si="0"/>
        <v/>
      </c>
      <c r="G21" s="50" t="str">
        <f t="shared" si="1"/>
        <v/>
      </c>
      <c r="H21" s="305" t="b">
        <f t="shared" si="2"/>
        <v>0</v>
      </c>
      <c r="I21" s="306">
        <f t="shared" si="3"/>
        <v>1</v>
      </c>
      <c r="J21" s="15" t="str">
        <f t="shared" si="7"/>
        <v/>
      </c>
      <c r="K21" s="15" t="str">
        <f t="shared" si="8"/>
        <v/>
      </c>
      <c r="L21" s="15" t="str">
        <f t="shared" si="9"/>
        <v/>
      </c>
    </row>
    <row r="22" spans="1:12" x14ac:dyDescent="0.25">
      <c r="A22" s="36">
        <v>11</v>
      </c>
      <c r="B22" s="142"/>
      <c r="C22" s="6"/>
      <c r="D22" s="6"/>
      <c r="E22" s="186"/>
      <c r="F22" s="15" t="str">
        <f t="shared" si="0"/>
        <v/>
      </c>
      <c r="G22" s="50" t="str">
        <f t="shared" si="1"/>
        <v/>
      </c>
      <c r="H22" s="305" t="b">
        <f t="shared" si="2"/>
        <v>0</v>
      </c>
      <c r="I22" s="306">
        <f t="shared" si="3"/>
        <v>1</v>
      </c>
      <c r="J22" s="15" t="str">
        <f t="shared" si="7"/>
        <v/>
      </c>
      <c r="K22" s="15" t="str">
        <f t="shared" si="8"/>
        <v/>
      </c>
      <c r="L22" s="15" t="str">
        <f t="shared" si="9"/>
        <v/>
      </c>
    </row>
    <row r="23" spans="1:12" x14ac:dyDescent="0.25">
      <c r="A23" s="36">
        <v>12</v>
      </c>
      <c r="B23" s="142"/>
      <c r="C23" s="6"/>
      <c r="D23" s="6"/>
      <c r="E23" s="186"/>
      <c r="F23" s="15" t="str">
        <f t="shared" si="0"/>
        <v/>
      </c>
      <c r="G23" s="50" t="str">
        <f t="shared" si="1"/>
        <v/>
      </c>
      <c r="H23" s="305" t="b">
        <f t="shared" si="2"/>
        <v>0</v>
      </c>
      <c r="I23" s="306">
        <f t="shared" si="3"/>
        <v>1</v>
      </c>
      <c r="J23" s="15" t="str">
        <f t="shared" si="7"/>
        <v/>
      </c>
      <c r="K23" s="15" t="str">
        <f t="shared" si="8"/>
        <v/>
      </c>
      <c r="L23" s="15" t="str">
        <f t="shared" si="9"/>
        <v/>
      </c>
    </row>
    <row r="24" spans="1:12" x14ac:dyDescent="0.25">
      <c r="A24" s="36">
        <v>13</v>
      </c>
      <c r="B24" s="142"/>
      <c r="C24" s="6"/>
      <c r="D24" s="6"/>
      <c r="E24" s="186"/>
      <c r="F24" s="15" t="str">
        <f t="shared" si="0"/>
        <v/>
      </c>
      <c r="G24" s="50" t="str">
        <f t="shared" si="1"/>
        <v/>
      </c>
      <c r="H24" s="305" t="b">
        <f t="shared" si="2"/>
        <v>0</v>
      </c>
      <c r="I24" s="306">
        <f t="shared" si="3"/>
        <v>1</v>
      </c>
      <c r="J24" s="15" t="str">
        <f t="shared" si="7"/>
        <v/>
      </c>
      <c r="K24" s="15" t="str">
        <f t="shared" si="8"/>
        <v/>
      </c>
      <c r="L24" s="15" t="str">
        <f t="shared" si="9"/>
        <v/>
      </c>
    </row>
    <row r="25" spans="1:12" x14ac:dyDescent="0.25">
      <c r="A25" s="36">
        <v>14</v>
      </c>
      <c r="B25" s="142"/>
      <c r="C25" s="6"/>
      <c r="D25" s="6"/>
      <c r="E25" s="186"/>
      <c r="F25" s="15" t="str">
        <f t="shared" si="0"/>
        <v/>
      </c>
      <c r="G25" s="50" t="str">
        <f t="shared" si="1"/>
        <v/>
      </c>
      <c r="H25" s="305" t="b">
        <f t="shared" si="2"/>
        <v>0</v>
      </c>
      <c r="I25" s="306">
        <f t="shared" si="3"/>
        <v>1</v>
      </c>
      <c r="J25" s="15" t="str">
        <f t="shared" si="7"/>
        <v/>
      </c>
      <c r="K25" s="15" t="str">
        <f t="shared" si="8"/>
        <v/>
      </c>
      <c r="L25" s="15" t="str">
        <f t="shared" si="9"/>
        <v/>
      </c>
    </row>
    <row r="26" spans="1:12" x14ac:dyDescent="0.25">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x14ac:dyDescent="0.25">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x14ac:dyDescent="0.25">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M14" sqref="M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9"/>
      <c r="E1" s="53"/>
      <c r="F1" s="55"/>
      <c r="G1" s="54"/>
    </row>
    <row r="2" spans="1:9" s="52" customFormat="1" x14ac:dyDescent="0.2">
      <c r="A2" s="302" t="str">
        <f>IF(ISBLANK(facultate), IF(ISBLANK(departament),"","Departament " &amp; departament), "Facultatea " &amp; facultate)</f>
        <v>Facultatea Mecanică</v>
      </c>
      <c r="B2" s="289"/>
      <c r="E2" s="53"/>
      <c r="F2" s="55"/>
      <c r="G2" s="54"/>
    </row>
    <row r="3" spans="1:9" s="52" customFormat="1" x14ac:dyDescent="0.2">
      <c r="A3" s="302" t="str">
        <f>IF(ISBLANK(departament),"","Departamentul " &amp; departament)</f>
        <v>Departamentul Mecanica și Rezistența Materialelor</v>
      </c>
      <c r="B3" s="289"/>
      <c r="E3" s="53"/>
      <c r="F3" s="55"/>
      <c r="G3" s="54"/>
    </row>
    <row r="4" spans="1:9" x14ac:dyDescent="0.25">
      <c r="A4" s="458" t="s">
        <v>835</v>
      </c>
      <c r="B4" s="458"/>
      <c r="C4" s="458"/>
      <c r="D4" s="458"/>
      <c r="E4" s="458"/>
      <c r="F4" s="458"/>
      <c r="G4" s="194"/>
    </row>
    <row r="5" spans="1:9" x14ac:dyDescent="0.25">
      <c r="A5" s="458" t="s">
        <v>848</v>
      </c>
      <c r="B5" s="458"/>
      <c r="C5" s="458"/>
      <c r="D5" s="458"/>
      <c r="E5" s="458"/>
      <c r="F5" s="458"/>
      <c r="G5" s="194"/>
    </row>
    <row r="6" spans="1:9" ht="13.5" customHeight="1" x14ac:dyDescent="0.25">
      <c r="E6" s="56"/>
      <c r="F6" s="303" t="str">
        <f>CONCATENATE(functie," ",nume_candidat)</f>
        <v>Conferențiar Vigaru Cosmina Simona</v>
      </c>
    </row>
    <row r="7" spans="1:9" ht="18.75" customHeight="1" x14ac:dyDescent="0.25">
      <c r="A7" s="456" t="s">
        <v>337</v>
      </c>
      <c r="B7" s="466" t="s">
        <v>849</v>
      </c>
      <c r="C7" s="466" t="s">
        <v>841</v>
      </c>
      <c r="D7" s="466" t="s">
        <v>842</v>
      </c>
      <c r="E7" s="466" t="s">
        <v>2</v>
      </c>
      <c r="F7" s="456" t="s">
        <v>543</v>
      </c>
      <c r="G7" s="456" t="s">
        <v>4</v>
      </c>
      <c r="H7" s="477" t="s">
        <v>540</v>
      </c>
      <c r="I7" s="463" t="s">
        <v>550</v>
      </c>
    </row>
    <row r="8" spans="1:9" ht="18.75" customHeight="1" x14ac:dyDescent="0.25">
      <c r="A8" s="473"/>
      <c r="B8" s="467"/>
      <c r="C8" s="467"/>
      <c r="D8" s="467"/>
      <c r="E8" s="467"/>
      <c r="F8" s="473"/>
      <c r="G8" s="473"/>
      <c r="H8" s="478"/>
      <c r="I8" s="463"/>
    </row>
    <row r="9" spans="1:9" ht="18.75" customHeight="1" x14ac:dyDescent="0.25">
      <c r="A9" s="473"/>
      <c r="B9" s="467"/>
      <c r="C9" s="467"/>
      <c r="D9" s="467"/>
      <c r="E9" s="467"/>
      <c r="F9" s="457"/>
      <c r="G9" s="457"/>
      <c r="H9" s="478"/>
      <c r="I9" s="463"/>
    </row>
    <row r="10" spans="1:9" ht="18.75" customHeight="1" x14ac:dyDescent="0.25">
      <c r="A10" s="457"/>
      <c r="B10" s="468"/>
      <c r="C10" s="468"/>
      <c r="D10" s="468"/>
      <c r="E10" s="468"/>
      <c r="F10" s="304" t="str">
        <f>CONCATENATE("ultimii ",durata_evaluare," ani")</f>
        <v>ultimii 5 ani</v>
      </c>
      <c r="G10" s="304" t="str">
        <f>CONCATENATE("ultimii                                  ",durata_evaluare," ani")</f>
        <v>ultimii                                  5 ani</v>
      </c>
      <c r="H10" s="479"/>
      <c r="I10" s="463"/>
    </row>
    <row r="11" spans="1:9" x14ac:dyDescent="0.25">
      <c r="A11" s="78"/>
      <c r="B11" s="57"/>
      <c r="C11" s="57"/>
      <c r="D11" s="57"/>
      <c r="E11" s="29"/>
      <c r="F11" s="129">
        <f>SUMIF(F12:F1012,"&gt;0")</f>
        <v>0</v>
      </c>
      <c r="G11" s="4">
        <f>SUMIF(G12:G1110,"&gt;0")</f>
        <v>0</v>
      </c>
      <c r="H11" s="259"/>
    </row>
    <row r="12" spans="1:9" x14ac:dyDescent="0.25">
      <c r="A12" s="36">
        <v>1</v>
      </c>
      <c r="B12" s="425"/>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425"/>
      <c r="C13" s="7"/>
      <c r="D13" s="7"/>
      <c r="E13" s="187"/>
      <c r="F13" s="15" t="str">
        <f t="shared" si="0"/>
        <v/>
      </c>
      <c r="G13" s="50" t="str">
        <f t="shared" si="1"/>
        <v/>
      </c>
      <c r="H13" s="305" t="b">
        <f t="shared" si="2"/>
        <v>0</v>
      </c>
      <c r="I13" s="306">
        <f t="shared" si="3"/>
        <v>1</v>
      </c>
    </row>
    <row r="14" spans="1:9" x14ac:dyDescent="0.25">
      <c r="A14" s="36">
        <v>3</v>
      </c>
      <c r="B14" s="425"/>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Mecanică</v>
      </c>
      <c r="C2" s="53"/>
      <c r="D2" s="55"/>
      <c r="E2" s="54"/>
    </row>
    <row r="3" spans="1:7" s="52" customFormat="1" x14ac:dyDescent="0.2">
      <c r="A3" s="302" t="str">
        <f>IF(ISBLANK(departament),"","Departamentul " &amp; departament)</f>
        <v>Departamentul Mecanica și Rezistența Materialelor</v>
      </c>
      <c r="C3" s="53"/>
      <c r="D3" s="55"/>
      <c r="E3" s="54"/>
    </row>
    <row r="4" spans="1:7" x14ac:dyDescent="0.25">
      <c r="A4" s="458" t="s">
        <v>835</v>
      </c>
      <c r="B4" s="458"/>
      <c r="C4" s="458"/>
      <c r="D4" s="458"/>
      <c r="E4" s="458"/>
      <c r="F4" s="458"/>
    </row>
    <row r="5" spans="1:7" x14ac:dyDescent="0.25">
      <c r="A5" s="527" t="s">
        <v>1082</v>
      </c>
      <c r="B5" s="527"/>
      <c r="C5" s="527"/>
      <c r="D5" s="527"/>
      <c r="E5" s="194"/>
    </row>
    <row r="6" spans="1:7" ht="13.5" customHeight="1" x14ac:dyDescent="0.25">
      <c r="C6" s="56"/>
      <c r="D6" s="303" t="str">
        <f>CONCATENATE(functie," ",nume_candidat)</f>
        <v>Conferențiar Vigaru Cosmina Simona</v>
      </c>
    </row>
    <row r="7" spans="1:7" ht="18.75" customHeight="1" x14ac:dyDescent="0.25">
      <c r="A7" s="456" t="s">
        <v>337</v>
      </c>
      <c r="B7" s="456" t="s">
        <v>1045</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304" t="str">
        <f>CONCATENATE("ultimii ",durata_evaluare," ani")</f>
        <v>ultimii 5 ani</v>
      </c>
      <c r="E10" s="304" t="str">
        <f>CONCATENATE("ultimii                                  ",durata_evaluare," ani")</f>
        <v>ultimii                                  5 ani</v>
      </c>
      <c r="F10" s="479"/>
      <c r="G10" s="463"/>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D12" sqref="D12:D14"/>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Mecanică</v>
      </c>
      <c r="D2" s="53"/>
      <c r="E2" s="55"/>
      <c r="F2" s="54"/>
    </row>
    <row r="3" spans="1:8" s="52" customFormat="1" x14ac:dyDescent="0.2">
      <c r="A3" s="302" t="str">
        <f>IF(ISBLANK(departament),"","Departamentul " &amp; departament)</f>
        <v>Departamentul Mecanica și Rezistența Materialelor</v>
      </c>
      <c r="D3" s="53"/>
      <c r="E3" s="55"/>
      <c r="F3" s="54"/>
    </row>
    <row r="4" spans="1:8" x14ac:dyDescent="0.25">
      <c r="A4" s="458" t="s">
        <v>835</v>
      </c>
      <c r="B4" s="458"/>
      <c r="C4" s="458"/>
      <c r="D4" s="458"/>
      <c r="E4" s="458"/>
      <c r="F4" s="458"/>
      <c r="G4" s="458"/>
    </row>
    <row r="5" spans="1:8" x14ac:dyDescent="0.25">
      <c r="A5" s="458" t="s">
        <v>850</v>
      </c>
      <c r="B5" s="458"/>
      <c r="C5" s="458"/>
      <c r="D5" s="458"/>
      <c r="E5" s="458"/>
      <c r="F5" s="194"/>
    </row>
    <row r="6" spans="1:8" ht="13.5" customHeight="1" x14ac:dyDescent="0.25">
      <c r="D6" s="56"/>
      <c r="E6" s="303" t="str">
        <f>CONCATENATE(functie," ",nume_candidat)</f>
        <v>Conferențiar Vigaru Cosmina Simona</v>
      </c>
    </row>
    <row r="7" spans="1:8" ht="18.75" customHeight="1" x14ac:dyDescent="0.25">
      <c r="A7" s="456" t="s">
        <v>337</v>
      </c>
      <c r="B7" s="456" t="s">
        <v>1046</v>
      </c>
      <c r="C7" s="456" t="s">
        <v>459</v>
      </c>
      <c r="D7" s="466" t="s">
        <v>2</v>
      </c>
      <c r="E7" s="456" t="s">
        <v>543</v>
      </c>
      <c r="F7" s="456" t="s">
        <v>4</v>
      </c>
      <c r="G7" s="477" t="s">
        <v>540</v>
      </c>
      <c r="H7" s="463" t="s">
        <v>550</v>
      </c>
    </row>
    <row r="8" spans="1:8" ht="18.75" customHeight="1" x14ac:dyDescent="0.25">
      <c r="A8" s="473"/>
      <c r="B8" s="473"/>
      <c r="C8" s="473"/>
      <c r="D8" s="467"/>
      <c r="E8" s="473"/>
      <c r="F8" s="473"/>
      <c r="G8" s="478"/>
      <c r="H8" s="463"/>
    </row>
    <row r="9" spans="1:8" ht="18.75" customHeight="1" x14ac:dyDescent="0.25">
      <c r="A9" s="473"/>
      <c r="B9" s="473"/>
      <c r="C9" s="473"/>
      <c r="D9" s="467"/>
      <c r="E9" s="457"/>
      <c r="F9" s="457"/>
      <c r="G9" s="478"/>
      <c r="H9" s="463"/>
    </row>
    <row r="10" spans="1:8" ht="18.75" customHeight="1" x14ac:dyDescent="0.25">
      <c r="A10" s="457"/>
      <c r="B10" s="457"/>
      <c r="C10" s="457"/>
      <c r="D10" s="468"/>
      <c r="E10" s="304" t="str">
        <f>CONCATENATE("ultimii ",durata_evaluare," ani")</f>
        <v>ultimii 5 ani</v>
      </c>
      <c r="F10" s="304" t="str">
        <f>CONCATENATE("ultimii                                  ",durata_evaluare," ani")</f>
        <v>ultimii                                  5 ani</v>
      </c>
      <c r="G10" s="479"/>
      <c r="H10" s="463"/>
    </row>
    <row r="11" spans="1:8" x14ac:dyDescent="0.25">
      <c r="A11" s="78"/>
      <c r="B11" s="57"/>
      <c r="C11" s="57"/>
      <c r="D11" s="29"/>
      <c r="E11" s="129">
        <f>SUMIF(E12:E1012,"&gt;0")</f>
        <v>0</v>
      </c>
      <c r="F11" s="4">
        <f>SUMIF(F12:F1110,"&gt;0")</f>
        <v>0</v>
      </c>
      <c r="G11" s="259"/>
    </row>
    <row r="12" spans="1:8" x14ac:dyDescent="0.25">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x14ac:dyDescent="0.25">
      <c r="A13" s="36">
        <v>2</v>
      </c>
      <c r="B13" s="7"/>
      <c r="C13" s="7"/>
      <c r="D13" s="187"/>
      <c r="E13" s="15" t="str">
        <f t="shared" si="0"/>
        <v/>
      </c>
      <c r="F13" s="50" t="str">
        <f t="shared" si="1"/>
        <v/>
      </c>
      <c r="G13" s="305" t="b">
        <f t="shared" si="2"/>
        <v>0</v>
      </c>
      <c r="H13" s="306">
        <f t="shared" ref="H13:H76" si="4">LEN(B13)-LEN(SUBSTITUTE(B13,",",""))+1</f>
        <v>1</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C25" sqref="C25"/>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2" t="str">
        <f>IF(ISBLANK(facultate), IF(ISBLANK(departament),"","Departament " &amp; departament), "Facultatea " &amp; facultate)</f>
        <v>Facultatea Mecanică</v>
      </c>
      <c r="D2" s="53"/>
      <c r="E2" s="55"/>
      <c r="F2" s="45"/>
      <c r="G2" s="54"/>
      <c r="J2"/>
    </row>
    <row r="3" spans="1:10" s="52" customFormat="1" x14ac:dyDescent="0.25">
      <c r="A3" s="302" t="str">
        <f>IF(ISBLANK(departament),"","Departamentul " &amp; departament)</f>
        <v>Departamentul Mecanica și Rezistența Materialelor</v>
      </c>
      <c r="D3" s="53"/>
      <c r="E3" s="55"/>
      <c r="F3" s="45"/>
      <c r="G3" s="54"/>
      <c r="J3"/>
    </row>
    <row r="4" spans="1:10" x14ac:dyDescent="0.25">
      <c r="A4" s="458" t="s">
        <v>835</v>
      </c>
      <c r="B4" s="458"/>
      <c r="C4" s="458"/>
      <c r="D4" s="458"/>
      <c r="E4" s="458"/>
      <c r="F4" s="458"/>
      <c r="G4" s="458"/>
      <c r="H4" s="458"/>
    </row>
    <row r="5" spans="1:10" x14ac:dyDescent="0.25">
      <c r="A5" s="458" t="s">
        <v>858</v>
      </c>
      <c r="B5" s="458"/>
      <c r="C5" s="458"/>
      <c r="D5" s="458"/>
      <c r="E5" s="458"/>
      <c r="F5" s="299"/>
      <c r="G5" s="194"/>
    </row>
    <row r="6" spans="1:10" ht="13.5" customHeight="1" x14ac:dyDescent="0.25">
      <c r="D6" s="56"/>
      <c r="E6" s="303"/>
      <c r="F6" s="303" t="str">
        <f>CONCATENATE(functie," ",nume_candidat)</f>
        <v>Conferențiar Vigaru Cosmina Simona</v>
      </c>
    </row>
    <row r="7" spans="1:10" ht="18.75" customHeight="1" x14ac:dyDescent="0.25">
      <c r="A7" s="456" t="s">
        <v>337</v>
      </c>
      <c r="B7" s="456" t="s">
        <v>860</v>
      </c>
      <c r="C7" s="456" t="s">
        <v>1047</v>
      </c>
      <c r="D7" s="466" t="s">
        <v>2</v>
      </c>
      <c r="E7" s="456" t="s">
        <v>543</v>
      </c>
      <c r="F7" s="466" t="s">
        <v>1102</v>
      </c>
      <c r="G7" s="456" t="s">
        <v>4</v>
      </c>
      <c r="H7" s="477" t="s">
        <v>540</v>
      </c>
      <c r="I7" s="463" t="s">
        <v>550</v>
      </c>
    </row>
    <row r="8" spans="1:10" ht="18.75" customHeight="1" x14ac:dyDescent="0.25">
      <c r="A8" s="473"/>
      <c r="B8" s="473"/>
      <c r="C8" s="473"/>
      <c r="D8" s="467"/>
      <c r="E8" s="473"/>
      <c r="F8" s="467"/>
      <c r="G8" s="473"/>
      <c r="H8" s="478"/>
      <c r="I8" s="463"/>
    </row>
    <row r="9" spans="1:10" ht="18.75" customHeight="1" x14ac:dyDescent="0.25">
      <c r="A9" s="473"/>
      <c r="B9" s="473"/>
      <c r="C9" s="473"/>
      <c r="D9" s="467"/>
      <c r="E9" s="457"/>
      <c r="F9" s="467"/>
      <c r="G9" s="457"/>
      <c r="H9" s="478"/>
      <c r="I9" s="463"/>
    </row>
    <row r="10" spans="1:10" ht="18.75" customHeight="1" x14ac:dyDescent="0.25">
      <c r="A10" s="457"/>
      <c r="B10" s="457"/>
      <c r="C10" s="457"/>
      <c r="D10" s="468"/>
      <c r="E10" s="304" t="str">
        <f>CONCATENATE("ultimii ",durata_evaluare," ani")</f>
        <v>ultimii 5 ani</v>
      </c>
      <c r="F10" s="468"/>
      <c r="G10" s="304" t="str">
        <f>CONCATENATE("ultimii                                  ",durata_evaluare," ani")</f>
        <v>ultimii                                  5 ani</v>
      </c>
      <c r="H10" s="479"/>
      <c r="I10" s="463"/>
    </row>
    <row r="11" spans="1:10" x14ac:dyDescent="0.25">
      <c r="A11" s="78"/>
      <c r="B11" s="57"/>
      <c r="C11" s="57"/>
      <c r="D11" s="29"/>
      <c r="E11" s="129">
        <f>SUMIF(E12:E1012,"&gt;0")</f>
        <v>110</v>
      </c>
      <c r="F11" s="358"/>
      <c r="G11" s="4">
        <f>SUMIF(G12:G1110,"&gt;0")</f>
        <v>11</v>
      </c>
      <c r="H11" s="259"/>
    </row>
    <row r="12" spans="1:10" x14ac:dyDescent="0.25">
      <c r="A12" s="36">
        <v>1</v>
      </c>
      <c r="B12" s="7" t="s">
        <v>1326</v>
      </c>
      <c r="C12" s="353" t="s">
        <v>855</v>
      </c>
      <c r="D12" s="187">
        <v>2022</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7" t="s">
        <v>859</v>
      </c>
      <c r="C13" s="353" t="s">
        <v>856</v>
      </c>
      <c r="D13" s="187">
        <v>2019</v>
      </c>
      <c r="E13" s="15">
        <f t="shared" si="0"/>
        <v>10</v>
      </c>
      <c r="F13" s="36"/>
      <c r="G13" s="50">
        <f t="shared" si="1"/>
        <v>1</v>
      </c>
      <c r="H13" s="305" t="b">
        <f t="shared" si="2"/>
        <v>0</v>
      </c>
      <c r="I13" s="306">
        <f t="shared" ref="I13:I76" si="4">LEN(B13)-LEN(SUBSTITUTE(B13,",",""))+1</f>
        <v>1</v>
      </c>
    </row>
    <row r="14" spans="1:10" x14ac:dyDescent="0.25">
      <c r="A14" s="36">
        <v>3</v>
      </c>
      <c r="B14" s="7" t="s">
        <v>1325</v>
      </c>
      <c r="C14" s="353" t="s">
        <v>856</v>
      </c>
      <c r="D14" s="187">
        <v>2019</v>
      </c>
      <c r="E14" s="15">
        <f t="shared" si="0"/>
        <v>10</v>
      </c>
      <c r="F14" s="36"/>
      <c r="G14" s="50">
        <f t="shared" si="1"/>
        <v>1</v>
      </c>
      <c r="H14" s="305" t="b">
        <f t="shared" si="2"/>
        <v>0</v>
      </c>
      <c r="I14" s="306">
        <f t="shared" si="4"/>
        <v>1</v>
      </c>
    </row>
    <row r="15" spans="1:10" x14ac:dyDescent="0.25">
      <c r="A15" s="36">
        <v>4</v>
      </c>
      <c r="B15" s="7" t="s">
        <v>859</v>
      </c>
      <c r="C15" s="353" t="s">
        <v>856</v>
      </c>
      <c r="D15" s="423">
        <v>2020</v>
      </c>
      <c r="E15" s="15">
        <f t="shared" si="0"/>
        <v>10</v>
      </c>
      <c r="F15" s="36"/>
      <c r="G15" s="50">
        <f t="shared" si="1"/>
        <v>1</v>
      </c>
      <c r="H15" s="305" t="b">
        <f t="shared" si="2"/>
        <v>0</v>
      </c>
      <c r="I15" s="306">
        <f t="shared" si="4"/>
        <v>1</v>
      </c>
    </row>
    <row r="16" spans="1:10" x14ac:dyDescent="0.25">
      <c r="A16" s="36">
        <v>5</v>
      </c>
      <c r="B16" s="7" t="s">
        <v>1325</v>
      </c>
      <c r="C16" s="353" t="s">
        <v>856</v>
      </c>
      <c r="D16" s="423">
        <v>2020</v>
      </c>
      <c r="E16" s="15">
        <f t="shared" si="0"/>
        <v>10</v>
      </c>
      <c r="F16" s="36"/>
      <c r="G16" s="50">
        <f t="shared" si="1"/>
        <v>1</v>
      </c>
      <c r="H16" s="305" t="b">
        <f t="shared" si="2"/>
        <v>0</v>
      </c>
      <c r="I16" s="306">
        <f t="shared" si="4"/>
        <v>1</v>
      </c>
    </row>
    <row r="17" spans="1:9" x14ac:dyDescent="0.25">
      <c r="A17" s="36">
        <v>6</v>
      </c>
      <c r="B17" s="7" t="s">
        <v>859</v>
      </c>
      <c r="C17" s="353" t="s">
        <v>856</v>
      </c>
      <c r="D17" s="423">
        <v>2021</v>
      </c>
      <c r="E17" s="15">
        <f t="shared" si="0"/>
        <v>10</v>
      </c>
      <c r="F17" s="36"/>
      <c r="G17" s="50">
        <f t="shared" si="1"/>
        <v>1</v>
      </c>
      <c r="H17" s="305" t="b">
        <f t="shared" si="2"/>
        <v>0</v>
      </c>
      <c r="I17" s="306">
        <f t="shared" si="4"/>
        <v>1</v>
      </c>
    </row>
    <row r="18" spans="1:9" x14ac:dyDescent="0.25">
      <c r="A18" s="36">
        <v>7</v>
      </c>
      <c r="B18" s="7" t="s">
        <v>1325</v>
      </c>
      <c r="C18" s="353" t="s">
        <v>856</v>
      </c>
      <c r="D18" s="423">
        <v>2021</v>
      </c>
      <c r="E18" s="15">
        <f t="shared" si="0"/>
        <v>10</v>
      </c>
      <c r="F18" s="36"/>
      <c r="G18" s="50">
        <f t="shared" si="1"/>
        <v>1</v>
      </c>
      <c r="H18" s="305" t="b">
        <f t="shared" si="2"/>
        <v>0</v>
      </c>
      <c r="I18" s="306">
        <f t="shared" si="4"/>
        <v>1</v>
      </c>
    </row>
    <row r="19" spans="1:9" x14ac:dyDescent="0.25">
      <c r="A19" s="36">
        <v>8</v>
      </c>
      <c r="B19" s="7" t="s">
        <v>859</v>
      </c>
      <c r="C19" s="353" t="s">
        <v>856</v>
      </c>
      <c r="D19" s="423">
        <v>2022</v>
      </c>
      <c r="E19" s="15">
        <f t="shared" si="0"/>
        <v>10</v>
      </c>
      <c r="F19" s="36"/>
      <c r="G19" s="50">
        <f t="shared" si="1"/>
        <v>1</v>
      </c>
      <c r="H19" s="305" t="b">
        <f t="shared" si="2"/>
        <v>0</v>
      </c>
      <c r="I19" s="306">
        <f t="shared" si="4"/>
        <v>1</v>
      </c>
    </row>
    <row r="20" spans="1:9" x14ac:dyDescent="0.25">
      <c r="A20" s="36">
        <v>9</v>
      </c>
      <c r="B20" s="7" t="s">
        <v>1325</v>
      </c>
      <c r="C20" s="353" t="s">
        <v>856</v>
      </c>
      <c r="D20" s="423">
        <v>2022</v>
      </c>
      <c r="E20" s="15">
        <f t="shared" si="0"/>
        <v>10</v>
      </c>
      <c r="F20" s="36"/>
      <c r="G20" s="50">
        <f t="shared" si="1"/>
        <v>1</v>
      </c>
      <c r="H20" s="305" t="b">
        <f t="shared" si="2"/>
        <v>0</v>
      </c>
      <c r="I20" s="306">
        <f t="shared" si="4"/>
        <v>1</v>
      </c>
    </row>
    <row r="21" spans="1:9" x14ac:dyDescent="0.25">
      <c r="A21" s="36">
        <v>10</v>
      </c>
      <c r="B21" s="7" t="s">
        <v>859</v>
      </c>
      <c r="C21" s="353" t="s">
        <v>856</v>
      </c>
      <c r="D21" s="186">
        <v>2023</v>
      </c>
      <c r="E21" s="15">
        <f t="shared" si="0"/>
        <v>10</v>
      </c>
      <c r="F21" s="36"/>
      <c r="G21" s="50">
        <f t="shared" si="1"/>
        <v>1</v>
      </c>
      <c r="H21" s="305" t="b">
        <f t="shared" si="2"/>
        <v>0</v>
      </c>
      <c r="I21" s="306">
        <f t="shared" si="4"/>
        <v>1</v>
      </c>
    </row>
    <row r="22" spans="1:9" x14ac:dyDescent="0.25">
      <c r="A22" s="36">
        <v>11</v>
      </c>
      <c r="B22" s="7" t="s">
        <v>1325</v>
      </c>
      <c r="C22" s="353" t="s">
        <v>856</v>
      </c>
      <c r="D22" s="186">
        <v>2023</v>
      </c>
      <c r="E22" s="15">
        <f t="shared" si="0"/>
        <v>10</v>
      </c>
      <c r="F22" s="36"/>
      <c r="G22" s="50">
        <f t="shared" si="1"/>
        <v>1</v>
      </c>
      <c r="H22" s="305" t="b">
        <f t="shared" si="2"/>
        <v>0</v>
      </c>
      <c r="I22" s="306">
        <f t="shared" si="4"/>
        <v>1</v>
      </c>
    </row>
    <row r="23" spans="1:9" x14ac:dyDescent="0.25">
      <c r="A23" s="36">
        <v>12</v>
      </c>
      <c r="B23" s="6"/>
      <c r="C23" s="6"/>
      <c r="D23" s="186"/>
      <c r="E23" s="15" t="str">
        <f t="shared" si="0"/>
        <v/>
      </c>
      <c r="F23" s="36"/>
      <c r="G23" s="50" t="str">
        <f t="shared" si="1"/>
        <v/>
      </c>
      <c r="H23" s="305" t="b">
        <f t="shared" si="2"/>
        <v>0</v>
      </c>
      <c r="I23" s="306">
        <f t="shared" si="4"/>
        <v>1</v>
      </c>
    </row>
    <row r="24" spans="1:9" x14ac:dyDescent="0.25">
      <c r="A24" s="36">
        <v>13</v>
      </c>
      <c r="B24" s="6"/>
      <c r="C24" s="6"/>
      <c r="D24" s="186"/>
      <c r="E24" s="15" t="str">
        <f t="shared" si="0"/>
        <v/>
      </c>
      <c r="F24" s="36"/>
      <c r="G24" s="50" t="str">
        <f t="shared" si="1"/>
        <v/>
      </c>
      <c r="H24" s="305" t="b">
        <f t="shared" si="2"/>
        <v>0</v>
      </c>
      <c r="I24" s="306">
        <f t="shared" si="4"/>
        <v>1</v>
      </c>
    </row>
    <row r="25" spans="1:9" x14ac:dyDescent="0.25">
      <c r="A25" s="36">
        <v>14</v>
      </c>
      <c r="B25" s="6"/>
      <c r="C25" s="6"/>
      <c r="D25" s="186"/>
      <c r="E25" s="15" t="str">
        <f t="shared" si="0"/>
        <v/>
      </c>
      <c r="F25" s="36"/>
      <c r="G25" s="50" t="str">
        <f t="shared" si="1"/>
        <v/>
      </c>
      <c r="H25" s="305" t="b">
        <f t="shared" si="2"/>
        <v>0</v>
      </c>
      <c r="I25" s="306">
        <f t="shared" si="4"/>
        <v>1</v>
      </c>
    </row>
    <row r="26" spans="1:9" x14ac:dyDescent="0.25">
      <c r="A26" s="36">
        <v>15</v>
      </c>
      <c r="B26" s="6"/>
      <c r="C26" s="6"/>
      <c r="D26" s="186"/>
      <c r="E26" s="15" t="str">
        <f t="shared" si="0"/>
        <v/>
      </c>
      <c r="F26" s="36"/>
      <c r="G26" s="50" t="str">
        <f t="shared" si="1"/>
        <v/>
      </c>
      <c r="H26" s="305" t="b">
        <f t="shared" si="2"/>
        <v>0</v>
      </c>
      <c r="I26" s="306">
        <f t="shared" si="4"/>
        <v>1</v>
      </c>
    </row>
    <row r="27" spans="1:9" x14ac:dyDescent="0.25">
      <c r="A27" s="36">
        <v>16</v>
      </c>
      <c r="B27" s="6"/>
      <c r="C27" s="6"/>
      <c r="D27" s="186"/>
      <c r="E27" s="15" t="str">
        <f t="shared" si="0"/>
        <v/>
      </c>
      <c r="F27" s="36"/>
      <c r="G27" s="50" t="str">
        <f t="shared" si="1"/>
        <v/>
      </c>
      <c r="H27" s="305" t="b">
        <f t="shared" si="2"/>
        <v>0</v>
      </c>
      <c r="I27" s="306">
        <f t="shared" si="4"/>
        <v>1</v>
      </c>
    </row>
    <row r="28" spans="1:9" x14ac:dyDescent="0.25">
      <c r="A28" s="36">
        <v>17</v>
      </c>
      <c r="B28" s="6"/>
      <c r="C28" s="6"/>
      <c r="D28" s="186"/>
      <c r="E28" s="15" t="str">
        <f t="shared" si="0"/>
        <v/>
      </c>
      <c r="F28" s="36"/>
      <c r="G28" s="50" t="str">
        <f t="shared" si="1"/>
        <v/>
      </c>
      <c r="H28" s="305" t="b">
        <f t="shared" si="2"/>
        <v>0</v>
      </c>
      <c r="I28" s="306">
        <f t="shared" si="4"/>
        <v>1</v>
      </c>
    </row>
    <row r="29" spans="1:9" x14ac:dyDescent="0.25">
      <c r="A29" s="36">
        <v>18</v>
      </c>
      <c r="B29" s="6"/>
      <c r="C29" s="6"/>
      <c r="D29" s="186"/>
      <c r="E29" s="15" t="str">
        <f t="shared" si="0"/>
        <v/>
      </c>
      <c r="F29" s="36"/>
      <c r="G29" s="50" t="str">
        <f t="shared" si="1"/>
        <v/>
      </c>
      <c r="H29" s="305" t="b">
        <f t="shared" si="2"/>
        <v>0</v>
      </c>
      <c r="I29" s="306">
        <f t="shared" si="4"/>
        <v>1</v>
      </c>
    </row>
    <row r="30" spans="1:9" x14ac:dyDescent="0.25">
      <c r="A30" s="36">
        <v>19</v>
      </c>
      <c r="B30" s="6"/>
      <c r="C30" s="6"/>
      <c r="D30" s="186"/>
      <c r="E30" s="15" t="str">
        <f t="shared" si="0"/>
        <v/>
      </c>
      <c r="F30" s="36"/>
      <c r="G30" s="50" t="str">
        <f t="shared" si="1"/>
        <v/>
      </c>
      <c r="H30" s="305" t="b">
        <f t="shared" si="2"/>
        <v>0</v>
      </c>
      <c r="I30" s="306">
        <f t="shared" si="4"/>
        <v>1</v>
      </c>
    </row>
    <row r="31" spans="1:9" x14ac:dyDescent="0.25">
      <c r="A31" s="36">
        <v>20</v>
      </c>
      <c r="B31" s="6"/>
      <c r="C31" s="6"/>
      <c r="D31" s="186"/>
      <c r="E31" s="15" t="str">
        <f t="shared" si="0"/>
        <v/>
      </c>
      <c r="F31" s="36"/>
      <c r="G31" s="50" t="str">
        <f t="shared" si="1"/>
        <v/>
      </c>
      <c r="H31" s="305" t="b">
        <f t="shared" si="2"/>
        <v>0</v>
      </c>
      <c r="I31" s="306">
        <f t="shared" si="4"/>
        <v>1</v>
      </c>
    </row>
    <row r="32" spans="1:9" x14ac:dyDescent="0.25">
      <c r="A32" s="36">
        <v>21</v>
      </c>
      <c r="B32" s="6"/>
      <c r="C32" s="6"/>
      <c r="D32" s="186"/>
      <c r="E32" s="15" t="str">
        <f t="shared" si="0"/>
        <v/>
      </c>
      <c r="F32" s="36"/>
      <c r="G32" s="50" t="str">
        <f t="shared" si="1"/>
        <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E15"/>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2" t="str">
        <f>IF(ISBLANK(facultate), IF(ISBLANK(departament),"","Departament " &amp; departament), "Facultatea " &amp; facultate)</f>
        <v>Facultatea Mecanică</v>
      </c>
      <c r="E2" s="53"/>
      <c r="F2" s="55"/>
      <c r="G2" s="54"/>
      <c r="J2" s="55"/>
      <c r="K2" s="55"/>
      <c r="L2" s="55"/>
      <c r="M2" s="55"/>
    </row>
    <row r="3" spans="1:13" s="52" customFormat="1" x14ac:dyDescent="0.2">
      <c r="A3" s="302" t="str">
        <f>IF(ISBLANK(departament),"","Departamentul " &amp; departament)</f>
        <v>Departamentul Mecanica și Rezistența Materialelor</v>
      </c>
      <c r="E3" s="53"/>
      <c r="F3" s="55"/>
      <c r="G3" s="54"/>
      <c r="J3" s="55"/>
      <c r="K3" s="55"/>
      <c r="L3" s="55"/>
      <c r="M3" s="55"/>
    </row>
    <row r="4" spans="1:13" x14ac:dyDescent="0.25">
      <c r="A4" s="458" t="s">
        <v>835</v>
      </c>
      <c r="B4" s="458"/>
      <c r="C4" s="458"/>
      <c r="D4" s="458"/>
      <c r="E4" s="458"/>
      <c r="F4" s="458"/>
      <c r="G4" s="458"/>
      <c r="H4" s="458"/>
    </row>
    <row r="5" spans="1:13" x14ac:dyDescent="0.25">
      <c r="A5" s="458" t="s">
        <v>861</v>
      </c>
      <c r="B5" s="458"/>
      <c r="C5" s="458"/>
      <c r="D5" s="458"/>
      <c r="E5" s="458"/>
      <c r="F5" s="458"/>
      <c r="G5" s="194"/>
    </row>
    <row r="6" spans="1:13" ht="13.5" customHeight="1" x14ac:dyDescent="0.25">
      <c r="E6" s="56"/>
      <c r="F6" s="303" t="str">
        <f>CONCATENATE(functie," ",nume_candidat)</f>
        <v>Conferențiar Vigaru Cosmina Simona</v>
      </c>
      <c r="J6" s="303" t="str">
        <f>CONCATENATE(functie," ",nume_candidat)</f>
        <v>Conferențiar Vigaru Cosmina Simona</v>
      </c>
      <c r="K6" s="303" t="str">
        <f>CONCATENATE(functie," ",nume_candidat)</f>
        <v>Conferențiar Vigaru Cosmina Simona</v>
      </c>
      <c r="L6" s="303" t="str">
        <f>CONCATENATE(functie," ",nume_candidat)</f>
        <v>Conferențiar Vigaru Cosmina Simona</v>
      </c>
      <c r="M6" s="303" t="str">
        <f>CONCATENATE(functie," ",nume_candidat)</f>
        <v>Conferențiar Vigaru Cosmina Simona</v>
      </c>
    </row>
    <row r="7" spans="1:13" ht="18.75" customHeight="1" x14ac:dyDescent="0.25">
      <c r="A7" s="456" t="s">
        <v>337</v>
      </c>
      <c r="B7" s="456" t="s">
        <v>823</v>
      </c>
      <c r="C7" s="456" t="s">
        <v>862</v>
      </c>
      <c r="D7" s="456" t="s">
        <v>868</v>
      </c>
      <c r="E7" s="466" t="s">
        <v>2</v>
      </c>
      <c r="F7" s="456" t="s">
        <v>543</v>
      </c>
      <c r="G7" s="456" t="s">
        <v>4</v>
      </c>
      <c r="H7" s="477" t="s">
        <v>540</v>
      </c>
      <c r="I7" s="463" t="s">
        <v>550</v>
      </c>
      <c r="J7" s="456" t="s">
        <v>864</v>
      </c>
      <c r="K7" s="456" t="s">
        <v>865</v>
      </c>
      <c r="L7" s="456" t="s">
        <v>866</v>
      </c>
      <c r="M7" s="456" t="s">
        <v>867</v>
      </c>
    </row>
    <row r="8" spans="1:13" ht="18.75" customHeight="1" x14ac:dyDescent="0.25">
      <c r="A8" s="473"/>
      <c r="B8" s="473"/>
      <c r="C8" s="473"/>
      <c r="D8" s="473"/>
      <c r="E8" s="467"/>
      <c r="F8" s="473"/>
      <c r="G8" s="473"/>
      <c r="H8" s="478"/>
      <c r="I8" s="463"/>
      <c r="J8" s="473"/>
      <c r="K8" s="473"/>
      <c r="L8" s="473"/>
      <c r="M8" s="473"/>
    </row>
    <row r="9" spans="1:13" ht="18.75" customHeight="1" x14ac:dyDescent="0.25">
      <c r="A9" s="473"/>
      <c r="B9" s="473"/>
      <c r="C9" s="473"/>
      <c r="D9" s="473"/>
      <c r="E9" s="467"/>
      <c r="F9" s="457"/>
      <c r="G9" s="457"/>
      <c r="H9" s="478"/>
      <c r="I9" s="463"/>
      <c r="J9" s="457"/>
      <c r="K9" s="457"/>
      <c r="L9" s="457"/>
      <c r="M9" s="457"/>
    </row>
    <row r="10" spans="1:13" ht="18.75" customHeight="1" x14ac:dyDescent="0.25">
      <c r="A10" s="457"/>
      <c r="B10" s="457"/>
      <c r="C10" s="457"/>
      <c r="D10" s="457"/>
      <c r="E10" s="468"/>
      <c r="F10" s="304" t="str">
        <f>CONCATENATE("ultimii ",durata_evaluare," ani")</f>
        <v>ultimii 5 ani</v>
      </c>
      <c r="G10" s="304" t="str">
        <f>CONCATENATE("ultimii                                  ",durata_evaluare," ani")</f>
        <v>ultimii                                  5 ani</v>
      </c>
      <c r="H10" s="479"/>
      <c r="I10" s="463"/>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D17" sqref="D17"/>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2" t="str">
        <f>IF(ISBLANK(facultate), IF(ISBLANK(departament),"","Departament " &amp; departament), "Facultatea " &amp; facultate)</f>
        <v>Facultatea Mecanică</v>
      </c>
      <c r="D2" s="53"/>
      <c r="E2" s="55"/>
      <c r="F2" s="55"/>
      <c r="G2" s="55"/>
    </row>
    <row r="3" spans="1:7" s="52" customFormat="1" x14ac:dyDescent="0.2">
      <c r="A3" s="302" t="str">
        <f>IF(ISBLANK(departament),"","Departamentul " &amp; departament)</f>
        <v>Departamentul Mecanica și Rezistența Materialelor</v>
      </c>
      <c r="D3" s="53"/>
      <c r="E3" s="55"/>
      <c r="F3" s="55"/>
      <c r="G3" s="55"/>
    </row>
    <row r="4" spans="1:7" x14ac:dyDescent="0.25">
      <c r="A4" s="458" t="s">
        <v>835</v>
      </c>
      <c r="B4" s="458"/>
      <c r="C4" s="458"/>
      <c r="D4" s="458"/>
      <c r="E4" s="458"/>
    </row>
    <row r="5" spans="1:7" x14ac:dyDescent="0.25">
      <c r="A5" s="458" t="s">
        <v>869</v>
      </c>
      <c r="B5" s="458"/>
      <c r="C5" s="458"/>
      <c r="D5" s="458"/>
      <c r="E5" s="458"/>
    </row>
    <row r="6" spans="1:7" ht="13.5" customHeight="1" x14ac:dyDescent="0.25">
      <c r="D6" s="56"/>
      <c r="E6" s="303" t="str">
        <f>CONCATENATE(functie," ",nume_candidat)</f>
        <v>Conferențiar Vigaru Cosmina Simona</v>
      </c>
      <c r="F6" s="303" t="str">
        <f>CONCATENATE(functie," ",nume_candidat)</f>
        <v>Conferențiar Vigaru Cosmina Simona</v>
      </c>
      <c r="G6" s="303" t="str">
        <f>CONCATENATE(functie," ",nume_candidat)</f>
        <v>Conferențiar Vigaru Cosmina Simona</v>
      </c>
    </row>
    <row r="7" spans="1:7" ht="18.75" customHeight="1" x14ac:dyDescent="0.25">
      <c r="A7" s="456" t="s">
        <v>337</v>
      </c>
      <c r="B7" s="456" t="s">
        <v>870</v>
      </c>
      <c r="C7" s="456" t="s">
        <v>1048</v>
      </c>
      <c r="D7" s="466" t="s">
        <v>2</v>
      </c>
      <c r="E7" s="456" t="s">
        <v>543</v>
      </c>
      <c r="F7" s="456" t="s">
        <v>864</v>
      </c>
      <c r="G7" s="456" t="s">
        <v>872</v>
      </c>
    </row>
    <row r="8" spans="1:7" ht="18.75" customHeight="1" x14ac:dyDescent="0.25">
      <c r="A8" s="473"/>
      <c r="B8" s="473"/>
      <c r="C8" s="473"/>
      <c r="D8" s="467"/>
      <c r="E8" s="473"/>
      <c r="F8" s="473"/>
      <c r="G8" s="473"/>
    </row>
    <row r="9" spans="1:7" ht="18.75" customHeight="1" x14ac:dyDescent="0.25">
      <c r="A9" s="473"/>
      <c r="B9" s="473"/>
      <c r="C9" s="473"/>
      <c r="D9" s="467"/>
      <c r="E9" s="457"/>
      <c r="F9" s="457"/>
      <c r="G9" s="457"/>
    </row>
    <row r="10" spans="1:7" ht="18.75" customHeight="1" x14ac:dyDescent="0.25">
      <c r="A10" s="457"/>
      <c r="B10" s="457"/>
      <c r="C10" s="457"/>
      <c r="D10" s="468"/>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864</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873</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873</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B12" sqref="B12:E14"/>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2" t="str">
        <f>IF(ISBLANK(facultate), IF(ISBLANK(departament),"","Departament " &amp; departament), "Facultatea " &amp; facultate)</f>
        <v>Facultatea Mecanică</v>
      </c>
      <c r="E2" s="53"/>
      <c r="F2" s="55"/>
      <c r="G2" s="54"/>
      <c r="J2" s="55"/>
      <c r="K2" s="55"/>
      <c r="L2" s="55"/>
      <c r="M2" s="55"/>
      <c r="N2" s="55"/>
      <c r="O2" s="55"/>
    </row>
    <row r="3" spans="1:15" s="52" customFormat="1" x14ac:dyDescent="0.2">
      <c r="A3" s="302" t="str">
        <f>IF(ISBLANK(departament),"","Departamentul " &amp; departament)</f>
        <v>Departamentul Mecanica și Rezistența Materialelor</v>
      </c>
      <c r="E3" s="53"/>
      <c r="F3" s="55"/>
      <c r="G3" s="54"/>
      <c r="J3" s="55"/>
      <c r="K3" s="55"/>
      <c r="L3" s="55"/>
      <c r="M3" s="55"/>
      <c r="N3" s="55"/>
      <c r="O3" s="55"/>
    </row>
    <row r="4" spans="1:15" x14ac:dyDescent="0.25">
      <c r="A4" s="458" t="s">
        <v>835</v>
      </c>
      <c r="B4" s="458"/>
      <c r="C4" s="458"/>
      <c r="D4" s="458"/>
      <c r="E4" s="458"/>
      <c r="F4" s="458"/>
      <c r="G4" s="60"/>
    </row>
    <row r="5" spans="1:15" x14ac:dyDescent="0.25">
      <c r="A5" s="458" t="s">
        <v>874</v>
      </c>
      <c r="B5" s="458"/>
      <c r="C5" s="458"/>
      <c r="D5" s="458"/>
      <c r="E5" s="458"/>
      <c r="F5" s="458"/>
      <c r="G5" s="194"/>
    </row>
    <row r="6" spans="1:15" ht="13.5" customHeight="1" x14ac:dyDescent="0.25">
      <c r="E6" s="56"/>
      <c r="F6" s="303" t="str">
        <f>CONCATENATE(functie," ",nume_candidat)</f>
        <v>Conferențiar Vigaru Cosmina Simona</v>
      </c>
      <c r="J6" s="7" t="s">
        <v>784</v>
      </c>
      <c r="K6" s="7" t="s">
        <v>784</v>
      </c>
      <c r="L6" s="7" t="s">
        <v>784</v>
      </c>
      <c r="M6" s="7" t="s">
        <v>785</v>
      </c>
      <c r="N6" s="7" t="s">
        <v>785</v>
      </c>
      <c r="O6" s="7" t="s">
        <v>785</v>
      </c>
    </row>
    <row r="7" spans="1:15" ht="18.75" customHeight="1" x14ac:dyDescent="0.25">
      <c r="A7" s="456" t="s">
        <v>337</v>
      </c>
      <c r="B7" s="466" t="s">
        <v>876</v>
      </c>
      <c r="C7" s="466" t="s">
        <v>781</v>
      </c>
      <c r="D7" s="466" t="s">
        <v>842</v>
      </c>
      <c r="E7" s="466" t="s">
        <v>2</v>
      </c>
      <c r="F7" s="456" t="s">
        <v>543</v>
      </c>
      <c r="G7" s="456" t="s">
        <v>4</v>
      </c>
      <c r="H7" s="477" t="s">
        <v>540</v>
      </c>
      <c r="I7" s="463" t="s">
        <v>550</v>
      </c>
      <c r="J7" s="456" t="s">
        <v>753</v>
      </c>
      <c r="K7" s="456" t="s">
        <v>754</v>
      </c>
      <c r="L7" s="456" t="s">
        <v>755</v>
      </c>
      <c r="M7" s="456" t="s">
        <v>753</v>
      </c>
      <c r="N7" s="456" t="s">
        <v>754</v>
      </c>
      <c r="O7" s="456" t="s">
        <v>755</v>
      </c>
    </row>
    <row r="8" spans="1:15" ht="18.75" customHeight="1" x14ac:dyDescent="0.25">
      <c r="A8" s="473"/>
      <c r="B8" s="467"/>
      <c r="C8" s="467"/>
      <c r="D8" s="467"/>
      <c r="E8" s="467"/>
      <c r="F8" s="473"/>
      <c r="G8" s="473"/>
      <c r="H8" s="478"/>
      <c r="I8" s="463"/>
      <c r="J8" s="473"/>
      <c r="K8" s="473"/>
      <c r="L8" s="473"/>
      <c r="M8" s="473"/>
      <c r="N8" s="473"/>
      <c r="O8" s="473"/>
    </row>
    <row r="9" spans="1:15" ht="18.75" customHeight="1" x14ac:dyDescent="0.25">
      <c r="A9" s="473"/>
      <c r="B9" s="467"/>
      <c r="C9" s="467"/>
      <c r="D9" s="467"/>
      <c r="E9" s="467"/>
      <c r="F9" s="457"/>
      <c r="G9" s="457"/>
      <c r="H9" s="478"/>
      <c r="I9" s="463"/>
      <c r="J9" s="457"/>
      <c r="K9" s="457"/>
      <c r="L9" s="457"/>
      <c r="M9" s="457"/>
      <c r="N9" s="457"/>
      <c r="O9" s="457"/>
    </row>
    <row r="10" spans="1:15" ht="18.75" customHeight="1" x14ac:dyDescent="0.25">
      <c r="A10" s="457"/>
      <c r="B10" s="468"/>
      <c r="C10" s="468"/>
      <c r="D10" s="468"/>
      <c r="E10" s="468"/>
      <c r="F10" s="304" t="str">
        <f>CONCATENATE("ultimii ",durata_evaluare," ani")</f>
        <v>ultimii 5 ani</v>
      </c>
      <c r="G10" s="304" t="str">
        <f>CONCATENATE("ultimii                                  ",durata_evaluare," ani")</f>
        <v>ultimii                                  5 ani</v>
      </c>
      <c r="H10" s="479"/>
      <c r="I10" s="463"/>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0</v>
      </c>
      <c r="G11" s="4">
        <f>SUMIF(G12:G1110,"&gt;0")</f>
        <v>0</v>
      </c>
      <c r="H11" s="259"/>
      <c r="J11" s="129">
        <f t="shared" ref="J11:O11" si="1">SUMIF(J12:J1110,"&gt;0")</f>
        <v>0</v>
      </c>
      <c r="K11" s="129">
        <f t="shared" si="1"/>
        <v>0</v>
      </c>
      <c r="L11" s="129">
        <f t="shared" si="1"/>
        <v>0</v>
      </c>
      <c r="M11" s="129">
        <f t="shared" si="1"/>
        <v>0</v>
      </c>
      <c r="N11" s="129">
        <f t="shared" si="1"/>
        <v>0</v>
      </c>
      <c r="O11" s="129">
        <f t="shared" si="1"/>
        <v>0</v>
      </c>
    </row>
    <row r="12" spans="1:15" x14ac:dyDescent="0.25">
      <c r="A12" s="36">
        <v>1</v>
      </c>
      <c r="B12" s="7"/>
      <c r="C12" s="7"/>
      <c r="D12" s="7"/>
      <c r="E12" s="187"/>
      <c r="F12" s="15" t="str">
        <f t="shared" ref="F12:F75" si="2">IF(OR($B12="",$C12="",$E12&lt;an_initial,$E12&gt;an_final),"",G12 * (INDEX(iii8punctaje, MATCH(C12,iii8anvergură,0), MATCH(D12,iii8tip,0) )) )</f>
        <v/>
      </c>
      <c r="G12" s="50" t="str">
        <f t="shared" ref="G12:G75" si="3">IF(OR($B12="",$C12="",$E12="",$E12&gt;an_final),"",IF($E12&gt;=an_initial,1,""))</f>
        <v/>
      </c>
      <c r="H12" s="305" t="b">
        <f t="shared" ref="H12:H75" si="4">IF(nume_candidat="",FALSE,ISNUMBER(SEARCH(nume_candidat,$B12)))</f>
        <v>0</v>
      </c>
      <c r="I12" s="306">
        <f t="shared" ref="I12" si="5">LEN(B12)-LEN(SUBSTITUTE(B12,",",""))+1</f>
        <v>1</v>
      </c>
      <c r="J12" s="15" t="str">
        <f t="shared" ref="J12" si="6">IF(OR($B12="",$C12="",$E12&lt;an_initial,$E12&gt;an_final),"",G12*(INDEX(iii8punctaje,MATCH(C12,iii8anvergură,0),MATCH(D12,iii8tip,0)))*COUNTIFS(C12,$J$6,D12,$J$7))</f>
        <v/>
      </c>
      <c r="K12" s="15" t="str">
        <f t="shared" ref="K12" si="7">IF(OR($B12="",$C12="",$E12&lt;an_initial,$E12&gt;an_final),"",G12*(INDEX(iii8punctaje,MATCH(C12,iii8anvergură,0),MATCH(D12,iii8tip,0)))*COUNTIFS(C12,$K$6,D12,$K$7))</f>
        <v/>
      </c>
      <c r="L12" s="15" t="str">
        <f t="shared" ref="L12" si="8">IF(OR($B12="",$C12="",$E12&lt;an_initial,$E12&gt;an_final),"",G12*(INDEX(iii8punctaje,MATCH(C12,iii8anvergură,0),MATCH(D12,iii8tip,0)))*COUNTIFS(C12,$L$6,D12,$L$7))</f>
        <v/>
      </c>
      <c r="M12" s="15" t="str">
        <f t="shared" ref="M12" si="9">IF(OR($B12="",$C12="",$E12&lt;an_initial,$E12&gt;an_final),"",G12*(INDEX(iii8punctaje,MATCH(C12,iii8anvergură,0),MATCH(D12,iii8tip,0)))*COUNTIFS(C12,$M$6,D12,$M$7))</f>
        <v/>
      </c>
      <c r="N12" s="15" t="str">
        <f t="shared" ref="N12" si="10">IF(OR($B12="",$C12="",$E12&lt;an_initial,$E12&gt;an_final),"",G12*(INDEX(iii8punctaje,MATCH(C12,iii8anvergură,0),MATCH(D12,iii8tip,0)))*COUNTIFS(C12,$N$6,D12,$N$7))</f>
        <v/>
      </c>
      <c r="O12" s="15" t="str">
        <f t="shared" ref="O12" si="11">IF(OR($B12="",$C12="",$E12&lt;an_initial,$E12&gt;an_final),"",G12*(INDEX(iii8punctaje,MATCH(C12,iii8anvergură,0),MATCH(D12,iii8tip,0)))*COUNTIFS(C12,$O$6,D12,$O$7))</f>
        <v/>
      </c>
    </row>
    <row r="13" spans="1:15" x14ac:dyDescent="0.25">
      <c r="A13" s="36">
        <v>2</v>
      </c>
      <c r="B13" s="7"/>
      <c r="C13" s="7"/>
      <c r="D13" s="7"/>
      <c r="E13" s="187"/>
      <c r="F13" s="15" t="str">
        <f t="shared" si="2"/>
        <v/>
      </c>
      <c r="G13" s="50" t="str">
        <f t="shared" si="3"/>
        <v/>
      </c>
      <c r="H13" s="305" t="b">
        <f t="shared" si="4"/>
        <v>0</v>
      </c>
      <c r="I13" s="306">
        <f t="shared" ref="I13:I76" si="12">LEN(B13)-LEN(SUBSTITUTE(B13,",",""))+1</f>
        <v>1</v>
      </c>
      <c r="J13" s="15" t="str">
        <f t="shared" ref="J13:J76" si="13">IF(OR($B13="",$C13="",$E13&lt;an_initial,$E13&gt;an_final),"",G13*(INDEX(iii8punctaje,MATCH(C13,iii8anvergură,0),MATCH(D13,iii8tip,0)))*COUNTIFS(C13,$J$6,D13,$J$7))</f>
        <v/>
      </c>
      <c r="K13" s="15" t="str">
        <f t="shared" ref="K13:K76" si="14">IF(OR($B13="",$C13="",$E13&lt;an_initial,$E13&gt;an_final),"",G13*(INDEX(iii8punctaje,MATCH(C13,iii8anvergură,0),MATCH(D13,iii8tip,0)))*COUNTIFS(C13,$K$6,D13,$K$7))</f>
        <v/>
      </c>
      <c r="L13" s="15" t="str">
        <f t="shared" ref="L13:L76" si="15">IF(OR($B13="",$C13="",$E13&lt;an_initial,$E13&gt;an_final),"",G13*(INDEX(iii8punctaje,MATCH(C13,iii8anvergură,0),MATCH(D13,iii8tip,0)))*COUNTIFS(C13,$L$6,D13,$L$7))</f>
        <v/>
      </c>
      <c r="M13" s="15" t="str">
        <f t="shared" ref="M13:M76" si="16">IF(OR($B13="",$C13="",$E13&lt;an_initial,$E13&gt;an_final),"",G13*(INDEX(iii8punctaje,MATCH(C13,iii8anvergură,0),MATCH(D13,iii8tip,0)))*COUNTIFS(C13,$M$6,D13,$M$7))</f>
        <v/>
      </c>
      <c r="N13" s="15" t="str">
        <f t="shared" ref="N13:N76" si="17">IF(OR($B13="",$C13="",$E13&lt;an_initial,$E13&gt;an_final),"",G13*(INDEX(iii8punctaje,MATCH(C13,iii8anvergură,0),MATCH(D13,iii8tip,0)))*COUNTIFS(C13,$N$6,D13,$N$7))</f>
        <v/>
      </c>
      <c r="O13" s="15" t="str">
        <f t="shared" ref="O13:O76" si="18">IF(OR($B13="",$C13="",$E13&lt;an_initial,$E13&gt;an_final),"",G13*(INDEX(iii8punctaje,MATCH(C13,iii8anvergură,0),MATCH(D13,iii8tip,0)))*COUNTIFS(C13,$O$6,D13,$O$7))</f>
        <v/>
      </c>
    </row>
    <row r="14" spans="1:15" x14ac:dyDescent="0.25">
      <c r="A14" s="36">
        <v>3</v>
      </c>
      <c r="B14" s="7"/>
      <c r="C14" s="7"/>
      <c r="D14" s="7"/>
      <c r="E14" s="187"/>
      <c r="F14" s="15" t="str">
        <f t="shared" si="2"/>
        <v/>
      </c>
      <c r="G14" s="50" t="str">
        <f t="shared" si="3"/>
        <v/>
      </c>
      <c r="H14" s="305" t="b">
        <f t="shared" si="4"/>
        <v>0</v>
      </c>
      <c r="I14" s="306">
        <f t="shared" si="12"/>
        <v>1</v>
      </c>
      <c r="J14" s="15" t="str">
        <f t="shared" si="13"/>
        <v/>
      </c>
      <c r="K14" s="15" t="str">
        <f t="shared" si="14"/>
        <v/>
      </c>
      <c r="L14" s="15" t="str">
        <f t="shared" si="15"/>
        <v/>
      </c>
      <c r="M14" s="15" t="str">
        <f t="shared" si="16"/>
        <v/>
      </c>
      <c r="N14" s="15" t="str">
        <f t="shared" si="17"/>
        <v/>
      </c>
      <c r="O14" s="15" t="str">
        <f t="shared" si="18"/>
        <v/>
      </c>
    </row>
    <row r="15" spans="1:15" x14ac:dyDescent="0.25">
      <c r="A15" s="36">
        <v>4</v>
      </c>
      <c r="B15" s="6"/>
      <c r="C15" s="6"/>
      <c r="D15" s="6"/>
      <c r="E15" s="186"/>
      <c r="F15" s="15" t="str">
        <f t="shared" si="2"/>
        <v/>
      </c>
      <c r="G15" s="50" t="str">
        <f t="shared" si="3"/>
        <v/>
      </c>
      <c r="H15" s="305" t="b">
        <f t="shared" si="4"/>
        <v>0</v>
      </c>
      <c r="I15" s="306">
        <f t="shared" si="12"/>
        <v>1</v>
      </c>
      <c r="J15" s="15" t="str">
        <f t="shared" si="13"/>
        <v/>
      </c>
      <c r="K15" s="15" t="str">
        <f t="shared" si="14"/>
        <v/>
      </c>
      <c r="L15" s="15" t="str">
        <f t="shared" si="15"/>
        <v/>
      </c>
      <c r="M15" s="15" t="str">
        <f t="shared" si="16"/>
        <v/>
      </c>
      <c r="N15" s="15" t="str">
        <f t="shared" si="17"/>
        <v/>
      </c>
      <c r="O15" s="15" t="str">
        <f t="shared" si="18"/>
        <v/>
      </c>
    </row>
    <row r="16" spans="1:15" x14ac:dyDescent="0.25">
      <c r="A16" s="36">
        <v>5</v>
      </c>
      <c r="B16" s="6"/>
      <c r="C16" s="6"/>
      <c r="D16" s="6"/>
      <c r="E16" s="186"/>
      <c r="F16" s="15" t="str">
        <f t="shared" si="2"/>
        <v/>
      </c>
      <c r="G16" s="50" t="str">
        <f t="shared" si="3"/>
        <v/>
      </c>
      <c r="H16" s="305" t="b">
        <f t="shared" si="4"/>
        <v>0</v>
      </c>
      <c r="I16" s="306">
        <f t="shared" si="12"/>
        <v>1</v>
      </c>
      <c r="J16" s="15" t="str">
        <f t="shared" si="13"/>
        <v/>
      </c>
      <c r="K16" s="15" t="str">
        <f t="shared" si="14"/>
        <v/>
      </c>
      <c r="L16" s="15" t="str">
        <f t="shared" si="15"/>
        <v/>
      </c>
      <c r="M16" s="15" t="str">
        <f t="shared" si="16"/>
        <v/>
      </c>
      <c r="N16" s="15" t="str">
        <f t="shared" si="17"/>
        <v/>
      </c>
      <c r="O16" s="15" t="str">
        <f t="shared" si="18"/>
        <v/>
      </c>
    </row>
    <row r="17" spans="1:15" x14ac:dyDescent="0.2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2" t="str">
        <f>IF(ISBLANK(facultate), IF(ISBLANK(departament),"","Departament " &amp; departament), "Facultatea " &amp; facultate)</f>
        <v>Facultatea Mecanică</v>
      </c>
      <c r="D2" s="53"/>
      <c r="E2" s="55"/>
      <c r="F2" s="54"/>
      <c r="I2" s="55"/>
      <c r="J2" s="55"/>
    </row>
    <row r="3" spans="1:10" s="52" customFormat="1" x14ac:dyDescent="0.2">
      <c r="A3" s="302" t="str">
        <f>IF(ISBLANK(departament),"","Departamentul " &amp; departament)</f>
        <v>Departamentul Mecanica și Rezistența Materialelor</v>
      </c>
      <c r="D3" s="53"/>
      <c r="E3" s="55"/>
      <c r="F3" s="54"/>
      <c r="I3" s="55"/>
      <c r="J3" s="55"/>
    </row>
    <row r="4" spans="1:10" x14ac:dyDescent="0.25">
      <c r="A4" s="458" t="s">
        <v>835</v>
      </c>
      <c r="B4" s="458"/>
      <c r="C4" s="458"/>
      <c r="D4" s="458"/>
      <c r="E4" s="458"/>
      <c r="F4" s="458"/>
      <c r="G4" s="458"/>
    </row>
    <row r="5" spans="1:10" x14ac:dyDescent="0.25">
      <c r="A5" s="458" t="s">
        <v>1079</v>
      </c>
      <c r="B5" s="458"/>
      <c r="C5" s="458"/>
      <c r="D5" s="458"/>
      <c r="E5" s="458"/>
      <c r="F5" s="194"/>
    </row>
    <row r="6" spans="1:10" ht="13.5" customHeight="1" x14ac:dyDescent="0.25">
      <c r="D6" s="56"/>
      <c r="E6" s="303" t="str">
        <f>CONCATENATE(functie," ",nume_candidat)</f>
        <v>Conferențiar Vigaru Cosmina Simona</v>
      </c>
      <c r="I6" s="303"/>
      <c r="J6" s="303"/>
    </row>
    <row r="7" spans="1:10" ht="18.75" customHeight="1" x14ac:dyDescent="0.25">
      <c r="A7" s="456" t="s">
        <v>337</v>
      </c>
      <c r="B7" s="456" t="s">
        <v>877</v>
      </c>
      <c r="C7" s="456" t="s">
        <v>842</v>
      </c>
      <c r="D7" s="466" t="s">
        <v>2</v>
      </c>
      <c r="E7" s="456" t="s">
        <v>543</v>
      </c>
      <c r="F7" s="456" t="s">
        <v>4</v>
      </c>
      <c r="G7" s="477" t="s">
        <v>540</v>
      </c>
      <c r="H7" s="463" t="s">
        <v>550</v>
      </c>
      <c r="I7" s="456" t="s">
        <v>879</v>
      </c>
      <c r="J7" s="456" t="s">
        <v>461</v>
      </c>
    </row>
    <row r="8" spans="1:10" ht="18.75" customHeight="1" x14ac:dyDescent="0.25">
      <c r="A8" s="473"/>
      <c r="B8" s="473"/>
      <c r="C8" s="473"/>
      <c r="D8" s="467"/>
      <c r="E8" s="473"/>
      <c r="F8" s="473"/>
      <c r="G8" s="478"/>
      <c r="H8" s="463"/>
      <c r="I8" s="473"/>
      <c r="J8" s="473"/>
    </row>
    <row r="9" spans="1:10" ht="18.75" customHeight="1" x14ac:dyDescent="0.25">
      <c r="A9" s="473"/>
      <c r="B9" s="473"/>
      <c r="C9" s="473"/>
      <c r="D9" s="467"/>
      <c r="E9" s="457"/>
      <c r="F9" s="457"/>
      <c r="G9" s="478"/>
      <c r="H9" s="463"/>
      <c r="I9" s="457"/>
      <c r="J9" s="457"/>
    </row>
    <row r="10" spans="1:10" ht="18.75" customHeight="1" x14ac:dyDescent="0.25">
      <c r="A10" s="457"/>
      <c r="B10" s="457"/>
      <c r="C10" s="457"/>
      <c r="D10" s="468"/>
      <c r="E10" s="304" t="str">
        <f>CONCATENATE("ultimii ",durata_evaluare," ani")</f>
        <v>ultimii 5 ani</v>
      </c>
      <c r="F10" s="304" t="str">
        <f>CONCATENATE("ultimii                                  ",durata_evaluare," ani")</f>
        <v>ultimii                                  5 ani</v>
      </c>
      <c r="G10" s="479"/>
      <c r="H10" s="463"/>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Mecanică</v>
      </c>
      <c r="C2" s="53"/>
      <c r="D2" s="55"/>
      <c r="E2" s="54"/>
    </row>
    <row r="3" spans="1:7" s="52" customFormat="1" x14ac:dyDescent="0.2">
      <c r="A3" s="132" t="str">
        <f>IF(ISBLANK(departament),"","Departamentul " &amp; departament)</f>
        <v>Departamentul Mecanica și Rezistența Materialelor</v>
      </c>
      <c r="C3" s="53"/>
      <c r="D3" s="55"/>
      <c r="E3" s="54"/>
    </row>
    <row r="4" spans="1:7" x14ac:dyDescent="0.25">
      <c r="A4" s="458" t="s">
        <v>835</v>
      </c>
      <c r="B4" s="458"/>
      <c r="C4" s="458"/>
      <c r="D4" s="458"/>
      <c r="E4" s="458"/>
      <c r="F4" s="458"/>
    </row>
    <row r="5" spans="1:7" x14ac:dyDescent="0.25">
      <c r="A5" s="458" t="s">
        <v>880</v>
      </c>
      <c r="B5" s="458"/>
      <c r="C5" s="458"/>
      <c r="D5" s="458"/>
      <c r="E5" s="194"/>
    </row>
    <row r="6" spans="1:7" ht="13.5" customHeight="1" x14ac:dyDescent="0.25">
      <c r="C6" s="56"/>
      <c r="D6" s="260" t="str">
        <f>CONCATENATE(functie," ",nume_candidat)</f>
        <v>Conferențiar Vigaru Cosmina Simona</v>
      </c>
    </row>
    <row r="7" spans="1:7" ht="18.75" customHeight="1" x14ac:dyDescent="0.25">
      <c r="A7" s="456" t="s">
        <v>337</v>
      </c>
      <c r="B7" s="456" t="s">
        <v>881</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261" t="str">
        <f>CONCATENATE("ultimii ",durata_evaluare," ani")</f>
        <v>ultimii 5 ani</v>
      </c>
      <c r="E10" s="261" t="str">
        <f>CONCATENATE("ultimii                                  ",durata_evaluare," ani")</f>
        <v>ultimii                                  5 ani</v>
      </c>
      <c r="F10" s="479"/>
      <c r="G10" s="463"/>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Mecanică</v>
      </c>
      <c r="C2" s="53"/>
      <c r="D2" s="55"/>
      <c r="E2" s="54"/>
    </row>
    <row r="3" spans="1:7" s="52" customFormat="1" x14ac:dyDescent="0.2">
      <c r="A3" s="302" t="str">
        <f>IF(ISBLANK(departament),"","Departamentul " &amp; departament)</f>
        <v>Departamentul Mecanica și Rezistența Materialelor</v>
      </c>
      <c r="C3" s="53"/>
      <c r="D3" s="55"/>
      <c r="E3" s="54"/>
    </row>
    <row r="4" spans="1:7" x14ac:dyDescent="0.25">
      <c r="A4" s="458" t="s">
        <v>835</v>
      </c>
      <c r="B4" s="458"/>
      <c r="C4" s="458"/>
      <c r="D4" s="458"/>
      <c r="E4" s="458"/>
      <c r="F4" s="458"/>
    </row>
    <row r="5" spans="1:7" x14ac:dyDescent="0.25">
      <c r="A5" s="458" t="s">
        <v>882</v>
      </c>
      <c r="B5" s="458"/>
      <c r="C5" s="458"/>
      <c r="D5" s="458"/>
      <c r="E5" s="194"/>
    </row>
    <row r="6" spans="1:7" ht="13.5" customHeight="1" x14ac:dyDescent="0.25">
      <c r="C6" s="56"/>
      <c r="D6" s="303" t="str">
        <f>CONCATENATE(functie," ",nume_candidat)</f>
        <v>Conferențiar Vigaru Cosmina Simona</v>
      </c>
    </row>
    <row r="7" spans="1:7" ht="18.75" customHeight="1" x14ac:dyDescent="0.25">
      <c r="A7" s="456" t="s">
        <v>337</v>
      </c>
      <c r="B7" s="456" t="s">
        <v>881</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304" t="str">
        <f>CONCATENATE("ultimii ",durata_evaluare," ani")</f>
        <v>ultimii 5 ani</v>
      </c>
      <c r="E10" s="304" t="str">
        <f>CONCATENATE("ultimii                                  ",durata_evaluare," ani")</f>
        <v>ultimii                                  5 ani</v>
      </c>
      <c r="F10" s="479"/>
      <c r="G10" s="463"/>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topLeftCell="A7" zoomScaleNormal="100" workbookViewId="0">
      <selection activeCell="I25" sqref="I25"/>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2" t="str">
        <f>IF(ISBLANK(facultate), IF(ISBLANK(departament),"","Departament " &amp; departament), "Facultatea " &amp; facultate)</f>
        <v>Facultatea Mecanică</v>
      </c>
      <c r="C2" s="53"/>
      <c r="D2" s="55"/>
      <c r="E2" s="45"/>
      <c r="F2" s="54"/>
      <c r="G2"/>
    </row>
    <row r="3" spans="1:7" s="52" customFormat="1" x14ac:dyDescent="0.25">
      <c r="A3" s="132" t="str">
        <f>IF(ISBLANK(departament),"","Departamentul " &amp; departament)</f>
        <v>Departamentul Mecanica și Rezistența Materialelor</v>
      </c>
      <c r="C3" s="53"/>
      <c r="D3" s="55"/>
      <c r="E3" s="45"/>
      <c r="F3" s="54"/>
      <c r="G3"/>
    </row>
    <row r="4" spans="1:7" x14ac:dyDescent="0.25">
      <c r="A4" s="458" t="s">
        <v>835</v>
      </c>
      <c r="B4" s="458"/>
      <c r="C4" s="458"/>
      <c r="D4" s="458"/>
      <c r="E4" s="458"/>
      <c r="F4" s="458"/>
    </row>
    <row r="5" spans="1:7" x14ac:dyDescent="0.25">
      <c r="A5" s="458" t="s">
        <v>883</v>
      </c>
      <c r="B5" s="458"/>
      <c r="C5" s="458"/>
      <c r="D5" s="458"/>
      <c r="E5" s="299"/>
      <c r="F5" s="194"/>
    </row>
    <row r="6" spans="1:7" ht="13.5" customHeight="1" x14ac:dyDescent="0.25">
      <c r="C6" s="56"/>
      <c r="D6" s="303"/>
      <c r="E6" s="303" t="str">
        <f>CONCATENATE(functie," ",nume_candidat)</f>
        <v>Conferențiar Vigaru Cosmina Simona</v>
      </c>
    </row>
    <row r="7" spans="1:7" ht="18.75" customHeight="1" x14ac:dyDescent="0.25">
      <c r="A7" s="456" t="s">
        <v>337</v>
      </c>
      <c r="B7" s="456" t="s">
        <v>891</v>
      </c>
      <c r="C7" s="466" t="s">
        <v>2</v>
      </c>
      <c r="D7" s="456" t="s">
        <v>543</v>
      </c>
      <c r="E7" s="466" t="s">
        <v>1102</v>
      </c>
      <c r="F7" s="456" t="s">
        <v>4</v>
      </c>
    </row>
    <row r="8" spans="1:7" ht="18.75" customHeight="1" x14ac:dyDescent="0.25">
      <c r="A8" s="473"/>
      <c r="B8" s="473"/>
      <c r="C8" s="467"/>
      <c r="D8" s="473"/>
      <c r="E8" s="467"/>
      <c r="F8" s="473"/>
    </row>
    <row r="9" spans="1:7" ht="18.75" customHeight="1" x14ac:dyDescent="0.25">
      <c r="A9" s="473"/>
      <c r="B9" s="473"/>
      <c r="C9" s="467"/>
      <c r="D9" s="457"/>
      <c r="E9" s="467"/>
      <c r="F9" s="457"/>
    </row>
    <row r="10" spans="1:7" ht="18.75" customHeight="1" x14ac:dyDescent="0.25">
      <c r="A10" s="457"/>
      <c r="B10" s="457"/>
      <c r="C10" s="468"/>
      <c r="D10" s="261" t="str">
        <f>CONCATENATE("ultimii ",durata_evaluare," ani")</f>
        <v>ultimii 5 ani</v>
      </c>
      <c r="E10" s="468"/>
      <c r="F10" s="261" t="str">
        <f>CONCATENATE("ultimii                                  ",durata_evaluare," ani")</f>
        <v>ultimii                                  5 ani</v>
      </c>
    </row>
    <row r="11" spans="1:7" x14ac:dyDescent="0.25">
      <c r="A11" s="78"/>
      <c r="B11" s="57"/>
      <c r="C11" s="29"/>
      <c r="D11" s="130">
        <f>SUMIF(D12:D1012,"&gt;0")</f>
        <v>130</v>
      </c>
      <c r="E11" s="358"/>
      <c r="F11" s="66">
        <f>SUMIF(F12:F1110,"&gt;0")</f>
        <v>9</v>
      </c>
    </row>
    <row r="12" spans="1:7" x14ac:dyDescent="0.25">
      <c r="A12" s="36">
        <v>1</v>
      </c>
      <c r="B12" s="7" t="s">
        <v>885</v>
      </c>
      <c r="C12" s="187">
        <v>2019</v>
      </c>
      <c r="D12" s="131">
        <f t="shared" ref="D12:D75" si="0">IF(OR(,$C12&lt;an_initial,$C12&gt;an_final),"",F12*(HLOOKUP(B12,iii12punctaje,2,FALSE)))</f>
        <v>10</v>
      </c>
      <c r="E12" s="36"/>
      <c r="F12" s="67">
        <f t="shared" ref="F12:F75" si="1">IF(OR(,,$C12="",$C12&gt;an_final),"",IF($C12&gt;=an_initial,1,""))</f>
        <v>1</v>
      </c>
    </row>
    <row r="13" spans="1:7" x14ac:dyDescent="0.25">
      <c r="A13" s="36">
        <v>2</v>
      </c>
      <c r="B13" s="7" t="s">
        <v>885</v>
      </c>
      <c r="C13" s="187">
        <v>2020</v>
      </c>
      <c r="D13" s="131">
        <f t="shared" si="0"/>
        <v>10</v>
      </c>
      <c r="E13" s="36"/>
      <c r="F13" s="67">
        <f t="shared" si="1"/>
        <v>1</v>
      </c>
    </row>
    <row r="14" spans="1:7" x14ac:dyDescent="0.25">
      <c r="A14" s="36">
        <v>3</v>
      </c>
      <c r="B14" s="7" t="s">
        <v>885</v>
      </c>
      <c r="C14" s="187">
        <v>2021</v>
      </c>
      <c r="D14" s="131">
        <f t="shared" si="0"/>
        <v>10</v>
      </c>
      <c r="E14" s="36"/>
      <c r="F14" s="67">
        <f t="shared" si="1"/>
        <v>1</v>
      </c>
    </row>
    <row r="15" spans="1:7" x14ac:dyDescent="0.25">
      <c r="A15" s="36">
        <v>4</v>
      </c>
      <c r="B15" s="6" t="s">
        <v>885</v>
      </c>
      <c r="C15" s="186">
        <v>2022</v>
      </c>
      <c r="D15" s="131">
        <f t="shared" si="0"/>
        <v>10</v>
      </c>
      <c r="E15" s="36"/>
      <c r="F15" s="67">
        <f t="shared" si="1"/>
        <v>1</v>
      </c>
    </row>
    <row r="16" spans="1:7" x14ac:dyDescent="0.25">
      <c r="A16" s="36">
        <v>5</v>
      </c>
      <c r="B16" s="6" t="s">
        <v>885</v>
      </c>
      <c r="C16" s="186">
        <v>2023</v>
      </c>
      <c r="D16" s="131">
        <f t="shared" si="0"/>
        <v>10</v>
      </c>
      <c r="E16" s="36"/>
      <c r="F16" s="67">
        <f t="shared" si="1"/>
        <v>1</v>
      </c>
    </row>
    <row r="17" spans="1:6" x14ac:dyDescent="0.25">
      <c r="A17" s="36">
        <v>6</v>
      </c>
      <c r="B17" s="6" t="s">
        <v>888</v>
      </c>
      <c r="C17" s="186">
        <v>2021</v>
      </c>
      <c r="D17" s="131">
        <f t="shared" si="0"/>
        <v>50</v>
      </c>
      <c r="E17" s="36"/>
      <c r="F17" s="67">
        <f t="shared" si="1"/>
        <v>1</v>
      </c>
    </row>
    <row r="18" spans="1:6" ht="31.5" x14ac:dyDescent="0.25">
      <c r="A18" s="36">
        <v>7</v>
      </c>
      <c r="B18" s="6" t="s">
        <v>884</v>
      </c>
      <c r="C18" s="186">
        <v>2021</v>
      </c>
      <c r="D18" s="131">
        <f t="shared" si="0"/>
        <v>10</v>
      </c>
      <c r="E18" s="36"/>
      <c r="F18" s="67">
        <f t="shared" si="1"/>
        <v>1</v>
      </c>
    </row>
    <row r="19" spans="1:6" ht="31.5" x14ac:dyDescent="0.25">
      <c r="A19" s="36">
        <v>8</v>
      </c>
      <c r="B19" s="6" t="s">
        <v>884</v>
      </c>
      <c r="C19" s="186">
        <v>2022</v>
      </c>
      <c r="D19" s="131">
        <f t="shared" si="0"/>
        <v>10</v>
      </c>
      <c r="E19" s="36"/>
      <c r="F19" s="67">
        <f t="shared" si="1"/>
        <v>1</v>
      </c>
    </row>
    <row r="20" spans="1:6" ht="31.5" x14ac:dyDescent="0.25">
      <c r="A20" s="36">
        <v>9</v>
      </c>
      <c r="B20" s="6" t="s">
        <v>884</v>
      </c>
      <c r="C20" s="186">
        <v>2023</v>
      </c>
      <c r="D20" s="131">
        <f t="shared" si="0"/>
        <v>10</v>
      </c>
      <c r="E20" s="36"/>
      <c r="F20" s="67">
        <f t="shared" si="1"/>
        <v>1</v>
      </c>
    </row>
    <row r="21" spans="1:6" x14ac:dyDescent="0.25">
      <c r="A21" s="36">
        <v>10</v>
      </c>
      <c r="B21" s="6"/>
      <c r="C21" s="186"/>
      <c r="D21" s="131" t="str">
        <f t="shared" si="0"/>
        <v/>
      </c>
      <c r="E21" s="36"/>
      <c r="F21" s="67" t="str">
        <f t="shared" si="1"/>
        <v/>
      </c>
    </row>
    <row r="22" spans="1:6" x14ac:dyDescent="0.25">
      <c r="A22" s="36">
        <v>11</v>
      </c>
      <c r="B22" s="6"/>
      <c r="C22" s="186"/>
      <c r="D22" s="131" t="str">
        <f t="shared" si="0"/>
        <v/>
      </c>
      <c r="E22" s="36"/>
      <c r="F22" s="67" t="str">
        <f t="shared" si="1"/>
        <v/>
      </c>
    </row>
    <row r="23" spans="1:6" x14ac:dyDescent="0.25">
      <c r="A23" s="36">
        <v>12</v>
      </c>
      <c r="B23" s="6"/>
      <c r="C23" s="186"/>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B12" sqref="B12:D14"/>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2" t="str">
        <f>IF(ISBLANK(facultate), IF(ISBLANK(departament),"","Departament " &amp; departament), "Facultatea " &amp; facultate)</f>
        <v>Facultatea Mecanică</v>
      </c>
      <c r="B2" s="51"/>
      <c r="D2" s="53"/>
      <c r="E2" s="55"/>
      <c r="F2" s="54"/>
    </row>
    <row r="3" spans="1:6" s="52" customFormat="1" x14ac:dyDescent="0.2">
      <c r="A3" s="132" t="str">
        <f>IF(ISBLANK(departament),"","Departamentul " &amp; departament)</f>
        <v>Departamentul Mecanica și Rezistența Materialelor</v>
      </c>
      <c r="B3" s="51"/>
      <c r="D3" s="53"/>
      <c r="E3" s="55"/>
      <c r="F3" s="54"/>
    </row>
    <row r="4" spans="1:6" x14ac:dyDescent="0.25">
      <c r="A4" s="458" t="s">
        <v>835</v>
      </c>
      <c r="B4" s="458"/>
      <c r="C4" s="458"/>
      <c r="D4" s="458"/>
      <c r="E4" s="458"/>
      <c r="F4" s="458"/>
    </row>
    <row r="5" spans="1:6" x14ac:dyDescent="0.25">
      <c r="A5" s="458" t="s">
        <v>892</v>
      </c>
      <c r="B5" s="458"/>
      <c r="C5" s="458"/>
      <c r="D5" s="458"/>
      <c r="E5" s="458"/>
      <c r="F5" s="194"/>
    </row>
    <row r="6" spans="1:6" ht="13.5" customHeight="1" x14ac:dyDescent="0.25">
      <c r="D6" s="56"/>
      <c r="E6" s="260" t="str">
        <f>CONCATENATE(functie," ",nume_candidat)</f>
        <v>Conferențiar Vigaru Cosmina Simona</v>
      </c>
    </row>
    <row r="7" spans="1:6" ht="18.75" customHeight="1" x14ac:dyDescent="0.25">
      <c r="A7" s="456" t="s">
        <v>337</v>
      </c>
      <c r="B7" s="456" t="s">
        <v>893</v>
      </c>
      <c r="C7" s="456" t="s">
        <v>898</v>
      </c>
      <c r="D7" s="466" t="s">
        <v>2</v>
      </c>
      <c r="E7" s="456" t="s">
        <v>543</v>
      </c>
      <c r="F7" s="456" t="s">
        <v>4</v>
      </c>
    </row>
    <row r="8" spans="1:6" ht="18.75" customHeight="1" x14ac:dyDescent="0.25">
      <c r="A8" s="473"/>
      <c r="B8" s="473"/>
      <c r="C8" s="473"/>
      <c r="D8" s="467"/>
      <c r="E8" s="473"/>
      <c r="F8" s="473"/>
    </row>
    <row r="9" spans="1:6" ht="18.75" customHeight="1" x14ac:dyDescent="0.25">
      <c r="A9" s="473"/>
      <c r="B9" s="473"/>
      <c r="C9" s="473"/>
      <c r="D9" s="467"/>
      <c r="E9" s="457"/>
      <c r="F9" s="457"/>
    </row>
    <row r="10" spans="1:6" ht="18.75" customHeight="1" x14ac:dyDescent="0.25">
      <c r="A10" s="457"/>
      <c r="B10" s="457"/>
      <c r="C10" s="457"/>
      <c r="D10" s="468"/>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C14" sqref="C14"/>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2" t="str">
        <f>IF(ISBLANK(facultate), IF(ISBLANK(departament),"","Departament " &amp; departament), "Facultatea " &amp; facultate)</f>
        <v>Facultatea Mecanică</v>
      </c>
      <c r="C2" s="53"/>
      <c r="D2" s="55"/>
      <c r="E2" s="45"/>
      <c r="F2" s="54"/>
      <c r="I2"/>
    </row>
    <row r="3" spans="1:9" s="52" customFormat="1" x14ac:dyDescent="0.25">
      <c r="A3" s="132" t="str">
        <f>IF(ISBLANK(departament),"","Departamentul " &amp; departament)</f>
        <v>Departamentul Mecanica și Rezistența Materialelor</v>
      </c>
      <c r="C3" s="53"/>
      <c r="D3" s="55"/>
      <c r="E3" s="45"/>
      <c r="F3" s="54"/>
      <c r="I3"/>
    </row>
    <row r="4" spans="1:9" x14ac:dyDescent="0.25">
      <c r="A4" s="458" t="s">
        <v>835</v>
      </c>
      <c r="B4" s="458"/>
      <c r="C4" s="458"/>
      <c r="D4" s="458"/>
      <c r="E4" s="458"/>
      <c r="F4" s="458"/>
      <c r="G4" s="458"/>
    </row>
    <row r="5" spans="1:9" ht="39.75" customHeight="1" x14ac:dyDescent="0.25">
      <c r="A5" s="464" t="s">
        <v>899</v>
      </c>
      <c r="B5" s="464"/>
      <c r="C5" s="464"/>
      <c r="D5" s="464"/>
      <c r="E5" s="299"/>
      <c r="F5" s="194"/>
    </row>
    <row r="6" spans="1:9" ht="13.5" customHeight="1" x14ac:dyDescent="0.25">
      <c r="C6" s="56"/>
      <c r="D6" s="303"/>
      <c r="E6" s="303" t="str">
        <f>CONCATENATE(functie," ",nume_candidat)</f>
        <v>Conferențiar Vigaru Cosmina Simona</v>
      </c>
    </row>
    <row r="7" spans="1:9" ht="18.75" customHeight="1" x14ac:dyDescent="0.25">
      <c r="A7" s="456" t="s">
        <v>337</v>
      </c>
      <c r="B7" s="456" t="s">
        <v>890</v>
      </c>
      <c r="C7" s="466" t="s">
        <v>2</v>
      </c>
      <c r="D7" s="456" t="s">
        <v>543</v>
      </c>
      <c r="E7" s="466" t="s">
        <v>1102</v>
      </c>
      <c r="F7" s="456" t="s">
        <v>4</v>
      </c>
      <c r="G7" s="477" t="s">
        <v>540</v>
      </c>
      <c r="H7" s="463" t="s">
        <v>550</v>
      </c>
    </row>
    <row r="8" spans="1:9" ht="18.75" customHeight="1" x14ac:dyDescent="0.25">
      <c r="A8" s="473"/>
      <c r="B8" s="473"/>
      <c r="C8" s="467"/>
      <c r="D8" s="473"/>
      <c r="E8" s="467"/>
      <c r="F8" s="473"/>
      <c r="G8" s="478"/>
      <c r="H8" s="463"/>
    </row>
    <row r="9" spans="1:9" ht="18.75" customHeight="1" x14ac:dyDescent="0.25">
      <c r="A9" s="473"/>
      <c r="B9" s="473"/>
      <c r="C9" s="467"/>
      <c r="D9" s="457"/>
      <c r="E9" s="467"/>
      <c r="F9" s="457"/>
      <c r="G9" s="478"/>
      <c r="H9" s="463"/>
    </row>
    <row r="10" spans="1:9" ht="18.75" customHeight="1" x14ac:dyDescent="0.25">
      <c r="A10" s="457"/>
      <c r="B10" s="457"/>
      <c r="C10" s="468"/>
      <c r="D10" s="261" t="str">
        <f>CONCATENATE("ultimii ",durata_evaluare," ani")</f>
        <v>ultimii 5 ani</v>
      </c>
      <c r="E10" s="468"/>
      <c r="F10" s="261" t="str">
        <f>CONCATENATE("ultimii                                  ",durata_evaluare," ani")</f>
        <v>ultimii                                  5 ani</v>
      </c>
      <c r="G10" s="479"/>
      <c r="H10" s="463"/>
    </row>
    <row r="11" spans="1:9" x14ac:dyDescent="0.25">
      <c r="A11" s="78"/>
      <c r="B11" s="57"/>
      <c r="C11" s="29"/>
      <c r="D11" s="130">
        <f>SUMIF(D12:D1012,"&gt;0")</f>
        <v>0</v>
      </c>
      <c r="E11" s="358"/>
      <c r="F11" s="66">
        <f>SUMIF(F12:F1110,"&gt;0")</f>
        <v>0</v>
      </c>
      <c r="G11" s="259"/>
    </row>
    <row r="12" spans="1:9" x14ac:dyDescent="0.25">
      <c r="A12" s="36">
        <v>1</v>
      </c>
      <c r="B12" s="7" t="s">
        <v>890</v>
      </c>
      <c r="C12" s="187"/>
      <c r="D12" s="131" t="str">
        <f t="shared" ref="D12:D75" si="0">IF(OR($B12="",,$C12&lt;an_initial,$C12&gt;an_final),"",F12*50)</f>
        <v/>
      </c>
      <c r="E12" s="36"/>
      <c r="F12" s="67" t="str">
        <f t="shared" ref="F12:F75" si="1">IF(OR($B12="",,$C12="",$C12&gt;an_final),"",IF($C12&gt;=an_initial,1,""))</f>
        <v/>
      </c>
      <c r="G12" s="63" t="b">
        <f t="shared" ref="G12:G75" si="2">IF(nume_candidat="",FALSE,ISNUMBER(SEARCH(nume_candidat,$B12)))</f>
        <v>0</v>
      </c>
      <c r="H12" s="64">
        <f t="shared" ref="H12" si="3">LEN(B12)-LEN(SUBSTITUTE(B12,",",""))+1</f>
        <v>1</v>
      </c>
    </row>
    <row r="13" spans="1:9" x14ac:dyDescent="0.25">
      <c r="A13" s="36">
        <v>2</v>
      </c>
      <c r="B13" s="7" t="s">
        <v>890</v>
      </c>
      <c r="C13" s="187"/>
      <c r="D13" s="131" t="str">
        <f t="shared" si="0"/>
        <v/>
      </c>
      <c r="E13" s="36"/>
      <c r="F13" s="67" t="str">
        <f t="shared" si="1"/>
        <v/>
      </c>
      <c r="G13" s="63" t="b">
        <f t="shared" si="2"/>
        <v>0</v>
      </c>
      <c r="H13" s="64">
        <f t="shared" ref="H13:H76" si="4">LEN(B13)-LEN(SUBSTITUTE(B13,",",""))+1</f>
        <v>1</v>
      </c>
    </row>
    <row r="14" spans="1:9" x14ac:dyDescent="0.25">
      <c r="A14" s="36">
        <v>3</v>
      </c>
      <c r="B14" s="7" t="s">
        <v>890</v>
      </c>
      <c r="C14" s="187"/>
      <c r="D14" s="131" t="str">
        <f t="shared" si="0"/>
        <v/>
      </c>
      <c r="E14" s="36"/>
      <c r="F14" s="67" t="str">
        <f t="shared" si="1"/>
        <v/>
      </c>
      <c r="G14" s="63" t="b">
        <f t="shared" si="2"/>
        <v>0</v>
      </c>
      <c r="H14" s="64">
        <f t="shared" si="4"/>
        <v>1</v>
      </c>
    </row>
    <row r="15" spans="1:9" x14ac:dyDescent="0.25">
      <c r="A15" s="36">
        <v>4</v>
      </c>
      <c r="B15" s="6"/>
      <c r="C15" s="186"/>
      <c r="D15" s="131" t="str">
        <f t="shared" si="0"/>
        <v/>
      </c>
      <c r="E15" s="36"/>
      <c r="F15" s="67" t="str">
        <f t="shared" si="1"/>
        <v/>
      </c>
      <c r="G15" s="63" t="b">
        <f t="shared" si="2"/>
        <v>0</v>
      </c>
      <c r="H15" s="64">
        <f t="shared" si="4"/>
        <v>1</v>
      </c>
    </row>
    <row r="16" spans="1:9" x14ac:dyDescent="0.25">
      <c r="A16" s="36">
        <v>5</v>
      </c>
      <c r="B16" s="6"/>
      <c r="C16" s="186"/>
      <c r="D16" s="131" t="str">
        <f t="shared" si="0"/>
        <v/>
      </c>
      <c r="E16" s="36"/>
      <c r="F16" s="67" t="str">
        <f t="shared" si="1"/>
        <v/>
      </c>
      <c r="G16" s="63" t="b">
        <f t="shared" si="2"/>
        <v>0</v>
      </c>
      <c r="H16" s="64">
        <f t="shared" si="4"/>
        <v>1</v>
      </c>
    </row>
    <row r="17" spans="1:8" x14ac:dyDescent="0.25">
      <c r="A17" s="36">
        <v>6</v>
      </c>
      <c r="B17" s="6"/>
      <c r="C17" s="186"/>
      <c r="D17" s="131" t="str">
        <f t="shared" si="0"/>
        <v/>
      </c>
      <c r="E17" s="36"/>
      <c r="F17" s="67" t="str">
        <f t="shared" si="1"/>
        <v/>
      </c>
      <c r="G17" s="63" t="b">
        <f t="shared" si="2"/>
        <v>0</v>
      </c>
      <c r="H17" s="64">
        <f t="shared" si="4"/>
        <v>1</v>
      </c>
    </row>
    <row r="18" spans="1:8" x14ac:dyDescent="0.25">
      <c r="A18" s="36">
        <v>7</v>
      </c>
      <c r="B18" s="6"/>
      <c r="C18" s="186"/>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6"/>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2" t="str">
        <f>IF(ISBLANK(facultate), IF(ISBLANK(departament),"","Departament " &amp; departament), "Facultatea " &amp; facultate)</f>
        <v>Facultatea Mecanică</v>
      </c>
      <c r="D2" s="53"/>
      <c r="E2" s="55"/>
      <c r="F2" s="45"/>
      <c r="G2" s="54"/>
      <c r="J2"/>
    </row>
    <row r="3" spans="1:10" s="52" customFormat="1" x14ac:dyDescent="0.25">
      <c r="A3" s="132" t="str">
        <f>IF(ISBLANK(departament),"","Departamentul " &amp; departament)</f>
        <v>Departamentul Mecanica și Rezistența Materialelor</v>
      </c>
      <c r="D3" s="53"/>
      <c r="E3" s="55"/>
      <c r="F3" s="45"/>
      <c r="G3" s="54"/>
      <c r="J3"/>
    </row>
    <row r="4" spans="1:10" x14ac:dyDescent="0.25">
      <c r="A4" s="458" t="s">
        <v>835</v>
      </c>
      <c r="B4" s="458"/>
      <c r="C4" s="458"/>
      <c r="D4" s="458"/>
      <c r="E4" s="458"/>
      <c r="F4" s="458"/>
      <c r="G4" s="458"/>
      <c r="H4" s="458"/>
    </row>
    <row r="5" spans="1:10" ht="51.75" customHeight="1" x14ac:dyDescent="0.25">
      <c r="A5" s="464" t="s">
        <v>901</v>
      </c>
      <c r="B5" s="464"/>
      <c r="C5" s="464"/>
      <c r="D5" s="464"/>
      <c r="E5" s="464"/>
      <c r="F5" s="299"/>
      <c r="G5" s="194"/>
    </row>
    <row r="6" spans="1:10" ht="13.5" customHeight="1" x14ac:dyDescent="0.25">
      <c r="D6" s="56"/>
      <c r="E6" s="303"/>
      <c r="F6" s="303" t="str">
        <f>CONCATENATE(functie," ",nume_candidat)</f>
        <v>Conferențiar Vigaru Cosmina Simona</v>
      </c>
    </row>
    <row r="7" spans="1:10" ht="18.75" customHeight="1" x14ac:dyDescent="0.25">
      <c r="A7" s="456" t="s">
        <v>337</v>
      </c>
      <c r="B7" s="456" t="s">
        <v>902</v>
      </c>
      <c r="C7" s="456" t="s">
        <v>900</v>
      </c>
      <c r="D7" s="466" t="s">
        <v>2</v>
      </c>
      <c r="E7" s="456" t="s">
        <v>543</v>
      </c>
      <c r="F7" s="466" t="s">
        <v>1102</v>
      </c>
      <c r="G7" s="456" t="s">
        <v>4</v>
      </c>
      <c r="H7" s="477" t="s">
        <v>540</v>
      </c>
      <c r="I7" s="463" t="s">
        <v>550</v>
      </c>
    </row>
    <row r="8" spans="1:10" ht="18.75" customHeight="1" x14ac:dyDescent="0.25">
      <c r="A8" s="473"/>
      <c r="B8" s="473"/>
      <c r="C8" s="473"/>
      <c r="D8" s="467"/>
      <c r="E8" s="473"/>
      <c r="F8" s="467"/>
      <c r="G8" s="473"/>
      <c r="H8" s="478"/>
      <c r="I8" s="463"/>
    </row>
    <row r="9" spans="1:10" ht="18.75" customHeight="1" x14ac:dyDescent="0.25">
      <c r="A9" s="473"/>
      <c r="B9" s="473"/>
      <c r="C9" s="473"/>
      <c r="D9" s="467"/>
      <c r="E9" s="457"/>
      <c r="F9" s="467"/>
      <c r="G9" s="457"/>
      <c r="H9" s="478"/>
      <c r="I9" s="463"/>
    </row>
    <row r="10" spans="1:10" ht="18.75" customHeight="1" x14ac:dyDescent="0.25">
      <c r="A10" s="457"/>
      <c r="B10" s="457"/>
      <c r="C10" s="457"/>
      <c r="D10" s="468"/>
      <c r="E10" s="261" t="str">
        <f>CONCATENATE("ultimii ",durata_evaluare," ani")</f>
        <v>ultimii 5 ani</v>
      </c>
      <c r="F10" s="468"/>
      <c r="G10" s="261" t="str">
        <f>CONCATENATE("ultimii                                  ",durata_evaluare," ani")</f>
        <v>ultimii                                  5 ani</v>
      </c>
      <c r="H10" s="479"/>
      <c r="I10" s="463"/>
    </row>
    <row r="11" spans="1:10" x14ac:dyDescent="0.25">
      <c r="A11" s="78"/>
      <c r="B11" s="57"/>
      <c r="C11" s="57"/>
      <c r="D11" s="29"/>
      <c r="E11" s="300">
        <f>SUMIF(E12:E1012,"&gt;0")</f>
        <v>0</v>
      </c>
      <c r="F11" s="358"/>
      <c r="G11" s="66">
        <f>SUMIF(G12:G1110,"&gt;0")</f>
        <v>0</v>
      </c>
      <c r="H11" s="259"/>
    </row>
    <row r="12" spans="1:10" x14ac:dyDescent="0.25">
      <c r="A12" s="36">
        <v>1</v>
      </c>
      <c r="B12" s="7"/>
      <c r="C12" s="167"/>
      <c r="D12" s="187"/>
      <c r="E12" s="301"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7"/>
      <c r="D13" s="187"/>
      <c r="E13" s="301" t="str">
        <f t="shared" si="0"/>
        <v/>
      </c>
      <c r="F13" s="36"/>
      <c r="G13" s="67" t="str">
        <f t="shared" si="1"/>
        <v/>
      </c>
      <c r="H13" s="63" t="b">
        <f t="shared" si="2"/>
        <v>0</v>
      </c>
      <c r="I13" s="64">
        <f t="shared" ref="I13:I76" si="4">LEN(B13)-LEN(SUBSTITUTE(B13,",",""))+1</f>
        <v>1</v>
      </c>
    </row>
    <row r="14" spans="1:10" x14ac:dyDescent="0.25">
      <c r="A14" s="36">
        <v>3</v>
      </c>
      <c r="B14" s="7"/>
      <c r="C14" s="167"/>
      <c r="D14" s="187"/>
      <c r="E14" s="301" t="str">
        <f t="shared" si="0"/>
        <v/>
      </c>
      <c r="F14" s="36"/>
      <c r="G14" s="67" t="str">
        <f t="shared" si="1"/>
        <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C14" sqref="C14"/>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Mecanică</v>
      </c>
      <c r="C2" s="53"/>
      <c r="D2" s="55"/>
      <c r="E2" s="54"/>
    </row>
    <row r="3" spans="1:7" s="52" customFormat="1" x14ac:dyDescent="0.2">
      <c r="A3" s="132" t="str">
        <f>IF(ISBLANK(departament),"","Departamentul " &amp; departament)</f>
        <v>Departamentul Mecanica și Rezistența Materialelor</v>
      </c>
      <c r="C3" s="53"/>
      <c r="D3" s="55"/>
      <c r="E3" s="54"/>
    </row>
    <row r="4" spans="1:7" x14ac:dyDescent="0.25">
      <c r="A4" s="458" t="s">
        <v>835</v>
      </c>
      <c r="B4" s="458"/>
      <c r="C4" s="458"/>
      <c r="D4" s="458"/>
      <c r="E4" s="458"/>
      <c r="F4" s="458"/>
    </row>
    <row r="5" spans="1:7" ht="39.75" customHeight="1" x14ac:dyDescent="0.25">
      <c r="A5" s="464" t="s">
        <v>903</v>
      </c>
      <c r="B5" s="464"/>
      <c r="C5" s="464"/>
      <c r="D5" s="464"/>
      <c r="E5" s="464"/>
    </row>
    <row r="6" spans="1:7" ht="13.5" customHeight="1" x14ac:dyDescent="0.25">
      <c r="C6" s="56"/>
      <c r="D6" s="260" t="str">
        <f>CONCATENATE(functie," ",nume_candidat)</f>
        <v>Conferențiar Vigaru Cosmina Simona</v>
      </c>
    </row>
    <row r="7" spans="1:7" ht="18.75" customHeight="1" x14ac:dyDescent="0.25">
      <c r="A7" s="456" t="s">
        <v>337</v>
      </c>
      <c r="B7" s="456" t="s">
        <v>890</v>
      </c>
      <c r="C7" s="466" t="s">
        <v>2</v>
      </c>
      <c r="D7" s="456" t="s">
        <v>543</v>
      </c>
      <c r="E7" s="456" t="s">
        <v>4</v>
      </c>
      <c r="F7" s="477" t="s">
        <v>540</v>
      </c>
      <c r="G7" s="463" t="s">
        <v>550</v>
      </c>
    </row>
    <row r="8" spans="1:7" ht="18.75" customHeight="1" x14ac:dyDescent="0.25">
      <c r="A8" s="473"/>
      <c r="B8" s="473"/>
      <c r="C8" s="467"/>
      <c r="D8" s="473"/>
      <c r="E8" s="473"/>
      <c r="F8" s="478"/>
      <c r="G8" s="463"/>
    </row>
    <row r="9" spans="1:7" ht="18.75" customHeight="1" x14ac:dyDescent="0.25">
      <c r="A9" s="473"/>
      <c r="B9" s="473"/>
      <c r="C9" s="467"/>
      <c r="D9" s="457"/>
      <c r="E9" s="457"/>
      <c r="F9" s="478"/>
      <c r="G9" s="463"/>
    </row>
    <row r="10" spans="1:7" ht="18.75" customHeight="1" x14ac:dyDescent="0.25">
      <c r="A10" s="457"/>
      <c r="B10" s="457"/>
      <c r="C10" s="468"/>
      <c r="D10" s="261" t="str">
        <f>CONCATENATE("ultimii ",durata_evaluare," ani")</f>
        <v>ultimii 5 ani</v>
      </c>
      <c r="E10" s="261" t="str">
        <f>CONCATENATE("ultimii                                  ",durata_evaluare," ani")</f>
        <v>ultimii                                  5 ani</v>
      </c>
      <c r="F10" s="479"/>
      <c r="G10" s="463"/>
    </row>
    <row r="11" spans="1:7" x14ac:dyDescent="0.25">
      <c r="A11" s="78"/>
      <c r="B11" s="57"/>
      <c r="C11" s="29"/>
      <c r="D11" s="130">
        <f>SUMIF(D12:D1012,"&gt;0")</f>
        <v>0</v>
      </c>
      <c r="E11" s="66">
        <f>SUMIF(E12:E1110,"&gt;0")</f>
        <v>0</v>
      </c>
      <c r="F11" s="259"/>
    </row>
    <row r="12" spans="1:7" x14ac:dyDescent="0.25">
      <c r="A12" s="36">
        <v>1</v>
      </c>
      <c r="B12" s="7" t="s">
        <v>890</v>
      </c>
      <c r="C12" s="187"/>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t="s">
        <v>890</v>
      </c>
      <c r="C13" s="187"/>
      <c r="D13" s="131" t="str">
        <f t="shared" si="0"/>
        <v/>
      </c>
      <c r="E13" s="67" t="str">
        <f t="shared" si="1"/>
        <v/>
      </c>
      <c r="F13" s="63" t="b">
        <f t="shared" si="2"/>
        <v>0</v>
      </c>
      <c r="G13" s="64">
        <f t="shared" ref="G13:G76" si="4">LEN(B13)-LEN(SUBSTITUTE(B13,",",""))+1</f>
        <v>1</v>
      </c>
    </row>
    <row r="14" spans="1:7" x14ac:dyDescent="0.25">
      <c r="A14" s="36">
        <v>3</v>
      </c>
      <c r="B14" s="7" t="s">
        <v>890</v>
      </c>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23" activePane="bottomLeft" state="frozen"/>
      <selection pane="bottomLeft" activeCell="E16" sqref="E16"/>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554</v>
      </c>
    </row>
    <row r="4" spans="1:2" ht="30" x14ac:dyDescent="0.25">
      <c r="A4" s="119" t="s">
        <v>90</v>
      </c>
      <c r="B4" s="120" t="s">
        <v>320</v>
      </c>
    </row>
    <row r="5" spans="1:2" ht="15.75" x14ac:dyDescent="0.25">
      <c r="A5" s="136">
        <v>1</v>
      </c>
      <c r="B5" s="121" t="s">
        <v>366</v>
      </c>
    </row>
    <row r="6" spans="1:2" ht="15.75" x14ac:dyDescent="0.25">
      <c r="A6" s="136">
        <v>2</v>
      </c>
      <c r="B6" s="121" t="s">
        <v>367</v>
      </c>
    </row>
    <row r="7" spans="1:2" ht="15.75" x14ac:dyDescent="0.25">
      <c r="A7" s="136">
        <v>3</v>
      </c>
      <c r="B7" s="121" t="s">
        <v>368</v>
      </c>
    </row>
    <row r="8" spans="1:2" ht="15.75" x14ac:dyDescent="0.25">
      <c r="A8" s="136">
        <v>4</v>
      </c>
      <c r="B8" s="121" t="s">
        <v>369</v>
      </c>
    </row>
    <row r="9" spans="1:2" ht="15.75" x14ac:dyDescent="0.25">
      <c r="A9" s="136">
        <v>5</v>
      </c>
      <c r="B9" s="121" t="s">
        <v>370</v>
      </c>
    </row>
    <row r="10" spans="1:2" ht="15.75" x14ac:dyDescent="0.25">
      <c r="A10" s="136">
        <v>6</v>
      </c>
      <c r="B10" s="121" t="s">
        <v>371</v>
      </c>
    </row>
    <row r="11" spans="1:2" ht="15.75" x14ac:dyDescent="0.25">
      <c r="A11" s="136">
        <v>7</v>
      </c>
      <c r="B11" s="121" t="s">
        <v>372</v>
      </c>
    </row>
    <row r="12" spans="1:2" ht="15.75" x14ac:dyDescent="0.25">
      <c r="A12" s="136">
        <v>8</v>
      </c>
      <c r="B12" s="121" t="s">
        <v>373</v>
      </c>
    </row>
    <row r="13" spans="1:2" ht="15.75" x14ac:dyDescent="0.25">
      <c r="A13" s="136">
        <v>9</v>
      </c>
      <c r="B13" s="121" t="s">
        <v>374</v>
      </c>
    </row>
    <row r="14" spans="1:2" ht="15.75" x14ac:dyDescent="0.25">
      <c r="A14" s="136">
        <v>10</v>
      </c>
      <c r="B14" s="122" t="s">
        <v>375</v>
      </c>
    </row>
    <row r="15" spans="1:2" ht="15.75" x14ac:dyDescent="0.25">
      <c r="A15" s="136">
        <v>11</v>
      </c>
      <c r="B15" s="122" t="s">
        <v>376</v>
      </c>
    </row>
    <row r="16" spans="1:2" ht="15.75" x14ac:dyDescent="0.25">
      <c r="A16" s="136">
        <v>12</v>
      </c>
      <c r="B16" s="122" t="s">
        <v>377</v>
      </c>
    </row>
    <row r="17" spans="1:2" ht="15.75" x14ac:dyDescent="0.25">
      <c r="A17" s="136">
        <v>13</v>
      </c>
      <c r="B17" s="122" t="s">
        <v>555</v>
      </c>
    </row>
    <row r="18" spans="1:2" ht="15.75" x14ac:dyDescent="0.25">
      <c r="A18" s="136">
        <v>14</v>
      </c>
      <c r="B18" s="122" t="s">
        <v>378</v>
      </c>
    </row>
    <row r="19" spans="1:2" ht="15.75" x14ac:dyDescent="0.25">
      <c r="A19" s="136">
        <v>15</v>
      </c>
      <c r="B19" s="122" t="s">
        <v>379</v>
      </c>
    </row>
    <row r="20" spans="1:2" ht="15.75" x14ac:dyDescent="0.25">
      <c r="A20" s="136">
        <v>16</v>
      </c>
      <c r="B20" s="122" t="s">
        <v>556</v>
      </c>
    </row>
    <row r="21" spans="1:2" ht="15.75" x14ac:dyDescent="0.25">
      <c r="A21" s="136">
        <v>17</v>
      </c>
      <c r="B21" s="122" t="s">
        <v>380</v>
      </c>
    </row>
    <row r="22" spans="1:2" ht="15.75" x14ac:dyDescent="0.25">
      <c r="A22" s="136">
        <v>18</v>
      </c>
      <c r="B22" s="122" t="s">
        <v>381</v>
      </c>
    </row>
    <row r="23" spans="1:2" ht="15.75" x14ac:dyDescent="0.25">
      <c r="A23" s="136">
        <v>19</v>
      </c>
      <c r="B23" s="122" t="s">
        <v>557</v>
      </c>
    </row>
    <row r="24" spans="1:2" ht="15.75" x14ac:dyDescent="0.25">
      <c r="A24" s="136">
        <v>20</v>
      </c>
      <c r="B24" s="122" t="s">
        <v>382</v>
      </c>
    </row>
    <row r="25" spans="1:2" ht="15.75" x14ac:dyDescent="0.25">
      <c r="A25" s="136">
        <v>21</v>
      </c>
      <c r="B25" s="122" t="s">
        <v>383</v>
      </c>
    </row>
    <row r="26" spans="1:2" ht="15.75" x14ac:dyDescent="0.25">
      <c r="A26" s="136">
        <v>22</v>
      </c>
      <c r="B26" s="122" t="s">
        <v>384</v>
      </c>
    </row>
    <row r="27" spans="1:2" ht="15.75" x14ac:dyDescent="0.25">
      <c r="A27" s="136">
        <v>23</v>
      </c>
      <c r="B27" s="122" t="s">
        <v>385</v>
      </c>
    </row>
    <row r="28" spans="1:2" ht="15.75" x14ac:dyDescent="0.25">
      <c r="A28" s="136">
        <v>24</v>
      </c>
      <c r="B28" s="122" t="s">
        <v>386</v>
      </c>
    </row>
    <row r="29" spans="1:2" ht="15.75" x14ac:dyDescent="0.25">
      <c r="A29" s="136">
        <v>25</v>
      </c>
      <c r="B29" s="122" t="s">
        <v>387</v>
      </c>
    </row>
    <row r="30" spans="1:2" ht="15.75" x14ac:dyDescent="0.25">
      <c r="A30" s="136">
        <v>26</v>
      </c>
      <c r="B30" s="122" t="s">
        <v>558</v>
      </c>
    </row>
    <row r="31" spans="1:2" ht="15.75" x14ac:dyDescent="0.25">
      <c r="A31" s="136">
        <v>27</v>
      </c>
      <c r="B31" s="122" t="s">
        <v>559</v>
      </c>
    </row>
    <row r="32" spans="1:2" ht="15.75" x14ac:dyDescent="0.25">
      <c r="A32" s="136">
        <v>28</v>
      </c>
      <c r="B32" s="122" t="s">
        <v>560</v>
      </c>
    </row>
    <row r="33" spans="1:2" ht="15.75" x14ac:dyDescent="0.25">
      <c r="A33" s="136">
        <v>29</v>
      </c>
      <c r="B33" s="122" t="s">
        <v>561</v>
      </c>
    </row>
    <row r="34" spans="1:2" ht="15.75" x14ac:dyDescent="0.25">
      <c r="A34" s="136">
        <v>30</v>
      </c>
      <c r="B34" s="122" t="s">
        <v>416</v>
      </c>
    </row>
    <row r="35" spans="1:2" ht="15.75" x14ac:dyDescent="0.25">
      <c r="A35" s="136">
        <v>31</v>
      </c>
      <c r="B35" s="122" t="s">
        <v>562</v>
      </c>
    </row>
    <row r="36" spans="1:2" ht="15.75" x14ac:dyDescent="0.25">
      <c r="A36" s="136">
        <v>32</v>
      </c>
      <c r="B36" s="122" t="s">
        <v>417</v>
      </c>
    </row>
    <row r="37" spans="1:2" ht="15.75" x14ac:dyDescent="0.25">
      <c r="A37" s="136">
        <v>33</v>
      </c>
      <c r="B37" s="122" t="s">
        <v>418</v>
      </c>
    </row>
    <row r="38" spans="1:2" ht="15.75" x14ac:dyDescent="0.25">
      <c r="A38" s="136">
        <v>34</v>
      </c>
      <c r="B38" s="122" t="s">
        <v>420</v>
      </c>
    </row>
    <row r="39" spans="1:2" ht="15.75" x14ac:dyDescent="0.25">
      <c r="A39" s="136">
        <v>35</v>
      </c>
      <c r="B39" s="122" t="s">
        <v>563</v>
      </c>
    </row>
    <row r="40" spans="1:2" ht="15.75" x14ac:dyDescent="0.25">
      <c r="A40" s="136">
        <v>36</v>
      </c>
      <c r="B40" s="122" t="s">
        <v>564</v>
      </c>
    </row>
    <row r="41" spans="1:2" ht="15.75" x14ac:dyDescent="0.25">
      <c r="A41" s="136">
        <v>37</v>
      </c>
      <c r="B41" s="122" t="s">
        <v>565</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32"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554</v>
      </c>
    </row>
    <row r="4" spans="1:2" ht="30" x14ac:dyDescent="0.25">
      <c r="A4" s="119" t="s">
        <v>90</v>
      </c>
      <c r="B4" s="120" t="s">
        <v>324</v>
      </c>
    </row>
    <row r="5" spans="1:2" ht="15.75" x14ac:dyDescent="0.25">
      <c r="A5" s="136">
        <v>1</v>
      </c>
      <c r="B5" s="122" t="s">
        <v>388</v>
      </c>
    </row>
    <row r="6" spans="1:2" ht="15.75" x14ac:dyDescent="0.25">
      <c r="A6" s="136">
        <v>2</v>
      </c>
      <c r="B6" s="122" t="s">
        <v>389</v>
      </c>
    </row>
    <row r="7" spans="1:2" ht="15.75" x14ac:dyDescent="0.25">
      <c r="A7" s="136">
        <v>3</v>
      </c>
      <c r="B7" s="122" t="s">
        <v>390</v>
      </c>
    </row>
    <row r="8" spans="1:2" ht="15.75" x14ac:dyDescent="0.25">
      <c r="A8" s="136">
        <v>4</v>
      </c>
      <c r="B8" s="122" t="s">
        <v>419</v>
      </c>
    </row>
    <row r="9" spans="1:2" ht="15.75" x14ac:dyDescent="0.25">
      <c r="A9" s="136">
        <v>5</v>
      </c>
      <c r="B9" s="122" t="s">
        <v>391</v>
      </c>
    </row>
    <row r="10" spans="1:2" ht="15.75" x14ac:dyDescent="0.25">
      <c r="A10" s="136">
        <v>6</v>
      </c>
      <c r="B10" s="122" t="s">
        <v>392</v>
      </c>
    </row>
    <row r="11" spans="1:2" ht="15.75" x14ac:dyDescent="0.25">
      <c r="A11" s="136">
        <v>7</v>
      </c>
      <c r="B11" s="122" t="s">
        <v>393</v>
      </c>
    </row>
    <row r="12" spans="1:2" ht="15.75" x14ac:dyDescent="0.25">
      <c r="A12" s="136">
        <v>8</v>
      </c>
      <c r="B12" s="122" t="s">
        <v>394</v>
      </c>
    </row>
    <row r="13" spans="1:2" ht="15.75" x14ac:dyDescent="0.25">
      <c r="A13" s="136">
        <v>9</v>
      </c>
      <c r="B13" s="122" t="s">
        <v>395</v>
      </c>
    </row>
    <row r="14" spans="1:2" ht="15.75" x14ac:dyDescent="0.25">
      <c r="A14" s="136">
        <v>10</v>
      </c>
      <c r="B14" s="122" t="s">
        <v>396</v>
      </c>
    </row>
    <row r="15" spans="1:2" ht="15.75" x14ac:dyDescent="0.25">
      <c r="A15" s="136">
        <v>11</v>
      </c>
      <c r="B15" s="122" t="s">
        <v>397</v>
      </c>
    </row>
    <row r="16" spans="1:2" ht="15.75" x14ac:dyDescent="0.25">
      <c r="A16" s="136">
        <v>12</v>
      </c>
      <c r="B16" s="122" t="s">
        <v>398</v>
      </c>
    </row>
    <row r="17" spans="1:2" ht="15.75" x14ac:dyDescent="0.25">
      <c r="A17" s="136">
        <v>13</v>
      </c>
      <c r="B17" s="122" t="s">
        <v>399</v>
      </c>
    </row>
    <row r="18" spans="1:2" ht="15.75" x14ac:dyDescent="0.25">
      <c r="A18" s="136">
        <v>14</v>
      </c>
      <c r="B18" s="122" t="s">
        <v>400</v>
      </c>
    </row>
    <row r="19" spans="1:2" ht="15.75" x14ac:dyDescent="0.25">
      <c r="A19" s="136">
        <v>15</v>
      </c>
      <c r="B19" s="122" t="s">
        <v>401</v>
      </c>
    </row>
    <row r="20" spans="1:2" ht="15.75" x14ac:dyDescent="0.25">
      <c r="A20" s="136">
        <v>16</v>
      </c>
      <c r="B20" s="122" t="s">
        <v>402</v>
      </c>
    </row>
    <row r="21" spans="1:2" ht="15.75" x14ac:dyDescent="0.25">
      <c r="A21" s="136">
        <v>17</v>
      </c>
      <c r="B21" s="122" t="s">
        <v>403</v>
      </c>
    </row>
    <row r="22" spans="1:2" ht="15.75" x14ac:dyDescent="0.25">
      <c r="A22" s="136">
        <v>18</v>
      </c>
      <c r="B22" s="122" t="s">
        <v>404</v>
      </c>
    </row>
    <row r="23" spans="1:2" ht="15.75" x14ac:dyDescent="0.25">
      <c r="A23" s="136">
        <v>19</v>
      </c>
      <c r="B23" s="122" t="s">
        <v>405</v>
      </c>
    </row>
    <row r="24" spans="1:2" ht="15.75" x14ac:dyDescent="0.25">
      <c r="A24" s="136">
        <v>20</v>
      </c>
      <c r="B24" s="122" t="s">
        <v>406</v>
      </c>
    </row>
    <row r="25" spans="1:2" ht="15.75" x14ac:dyDescent="0.25">
      <c r="A25" s="136">
        <v>21</v>
      </c>
      <c r="B25" s="122" t="s">
        <v>407</v>
      </c>
    </row>
    <row r="26" spans="1:2" ht="15.75" x14ac:dyDescent="0.25">
      <c r="A26" s="136">
        <v>22</v>
      </c>
      <c r="B26" s="122" t="s">
        <v>408</v>
      </c>
    </row>
    <row r="27" spans="1:2" ht="15.75" x14ac:dyDescent="0.25">
      <c r="A27" s="136">
        <v>23</v>
      </c>
      <c r="B27" s="122" t="s">
        <v>409</v>
      </c>
    </row>
    <row r="28" spans="1:2" ht="15.75" x14ac:dyDescent="0.25">
      <c r="A28" s="136">
        <v>24</v>
      </c>
      <c r="B28" s="122" t="s">
        <v>410</v>
      </c>
    </row>
    <row r="29" spans="1:2" ht="15.75" x14ac:dyDescent="0.25">
      <c r="A29" s="136">
        <v>25</v>
      </c>
      <c r="B29" s="122" t="s">
        <v>566</v>
      </c>
    </row>
    <row r="30" spans="1:2" ht="15.75" x14ac:dyDescent="0.25">
      <c r="A30" s="136">
        <v>26</v>
      </c>
      <c r="B30" s="122" t="s">
        <v>411</v>
      </c>
    </row>
    <row r="31" spans="1:2" ht="15.75" x14ac:dyDescent="0.25">
      <c r="A31" s="136">
        <v>27</v>
      </c>
      <c r="B31" s="122" t="s">
        <v>412</v>
      </c>
    </row>
    <row r="32" spans="1:2" ht="15.75" x14ac:dyDescent="0.25">
      <c r="A32" s="136">
        <v>28</v>
      </c>
      <c r="B32" s="122" t="s">
        <v>567</v>
      </c>
    </row>
    <row r="33" spans="1:2" ht="15.75" x14ac:dyDescent="0.25">
      <c r="A33" s="136">
        <v>29</v>
      </c>
      <c r="B33" s="122" t="s">
        <v>413</v>
      </c>
    </row>
    <row r="34" spans="1:2" ht="15.75" x14ac:dyDescent="0.25">
      <c r="A34" s="136">
        <v>30</v>
      </c>
      <c r="B34" s="122" t="s">
        <v>414</v>
      </c>
    </row>
    <row r="35" spans="1:2" ht="15.75" x14ac:dyDescent="0.25">
      <c r="A35" s="136">
        <v>31</v>
      </c>
      <c r="B35" s="122" t="s">
        <v>415</v>
      </c>
    </row>
    <row r="36" spans="1:2" ht="15.75" x14ac:dyDescent="0.25">
      <c r="A36" s="136">
        <v>32</v>
      </c>
      <c r="B36" s="122" t="s">
        <v>568</v>
      </c>
    </row>
    <row r="37" spans="1:2" ht="15.75" x14ac:dyDescent="0.25">
      <c r="A37" s="136">
        <v>33</v>
      </c>
      <c r="B37" s="122" t="s">
        <v>569</v>
      </c>
    </row>
    <row r="38" spans="1:2" ht="15.75" x14ac:dyDescent="0.25">
      <c r="A38" s="136">
        <v>34</v>
      </c>
      <c r="B38" s="122" t="s">
        <v>570</v>
      </c>
    </row>
    <row r="39" spans="1:2" ht="15.75" x14ac:dyDescent="0.25">
      <c r="A39" s="136">
        <v>35</v>
      </c>
      <c r="B39" s="122" t="s">
        <v>571</v>
      </c>
    </row>
    <row r="40" spans="1:2" ht="15.75" x14ac:dyDescent="0.25">
      <c r="A40" s="136">
        <v>36</v>
      </c>
      <c r="B40" s="122" t="s">
        <v>572</v>
      </c>
    </row>
    <row r="41" spans="1:2" ht="15.75" x14ac:dyDescent="0.25">
      <c r="A41" s="136">
        <v>37</v>
      </c>
      <c r="B41" s="122" t="s">
        <v>573</v>
      </c>
    </row>
    <row r="42" spans="1:2" ht="15.75" x14ac:dyDescent="0.25">
      <c r="A42" s="136">
        <v>38</v>
      </c>
      <c r="B42" s="122" t="s">
        <v>574</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554</v>
      </c>
    </row>
    <row r="4" spans="1:2" ht="30" x14ac:dyDescent="0.25">
      <c r="A4" s="119" t="s">
        <v>90</v>
      </c>
      <c r="B4" s="120" t="s">
        <v>654</v>
      </c>
    </row>
    <row r="5" spans="1:2" ht="15.75" x14ac:dyDescent="0.25">
      <c r="A5" s="136">
        <v>1</v>
      </c>
      <c r="B5" s="122" t="s">
        <v>656</v>
      </c>
    </row>
    <row r="6" spans="1:2" ht="15.75" x14ac:dyDescent="0.25">
      <c r="A6" s="136">
        <v>2</v>
      </c>
      <c r="B6" s="122" t="s">
        <v>657</v>
      </c>
    </row>
    <row r="7" spans="1:2" ht="15.75" x14ac:dyDescent="0.25">
      <c r="A7" s="136">
        <v>3</v>
      </c>
      <c r="B7" s="122" t="s">
        <v>658</v>
      </c>
    </row>
    <row r="8" spans="1:2" ht="15.75" x14ac:dyDescent="0.25">
      <c r="A8" s="136">
        <v>4</v>
      </c>
      <c r="B8" s="122" t="s">
        <v>659</v>
      </c>
    </row>
    <row r="9" spans="1:2" ht="15.75" x14ac:dyDescent="0.25">
      <c r="A9" s="136">
        <v>5</v>
      </c>
      <c r="B9" s="122" t="s">
        <v>660</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32" activePane="bottomLeft" state="frozen"/>
      <selection pane="bottomLeft" activeCell="G62" sqref="G6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575</v>
      </c>
    </row>
    <row r="2" spans="1:3" s="1" customFormat="1" ht="15" customHeight="1" x14ac:dyDescent="0.25">
      <c r="A2" s="291">
        <v>1</v>
      </c>
      <c r="B2" s="292" t="s">
        <v>339</v>
      </c>
      <c r="C2" s="293" t="s">
        <v>576</v>
      </c>
    </row>
    <row r="3" spans="1:3" ht="15" customHeight="1" x14ac:dyDescent="0.25">
      <c r="A3" s="291">
        <v>2</v>
      </c>
      <c r="B3" s="292" t="s">
        <v>338</v>
      </c>
      <c r="C3" s="293" t="s">
        <v>577</v>
      </c>
    </row>
    <row r="4" spans="1:3" ht="15" customHeight="1" x14ac:dyDescent="0.25">
      <c r="A4" s="291">
        <v>3</v>
      </c>
      <c r="B4" s="292" t="s">
        <v>92</v>
      </c>
      <c r="C4" s="293" t="s">
        <v>578</v>
      </c>
    </row>
    <row r="5" spans="1:3" ht="15" customHeight="1" x14ac:dyDescent="0.25">
      <c r="A5" s="291">
        <v>4</v>
      </c>
      <c r="B5" s="292" t="s">
        <v>579</v>
      </c>
      <c r="C5" s="294" t="s">
        <v>580</v>
      </c>
    </row>
    <row r="6" spans="1:3" ht="15" customHeight="1" x14ac:dyDescent="0.25">
      <c r="A6" s="291">
        <v>5</v>
      </c>
      <c r="B6" s="292" t="s">
        <v>95</v>
      </c>
      <c r="C6" s="294" t="s">
        <v>581</v>
      </c>
    </row>
    <row r="7" spans="1:3" ht="15" customHeight="1" x14ac:dyDescent="0.25">
      <c r="A7" s="291">
        <v>6</v>
      </c>
      <c r="B7" s="292" t="s">
        <v>340</v>
      </c>
      <c r="C7" s="293" t="s">
        <v>582</v>
      </c>
    </row>
    <row r="8" spans="1:3" ht="15" customHeight="1" x14ac:dyDescent="0.25">
      <c r="A8" s="291">
        <v>7</v>
      </c>
      <c r="B8" s="292" t="s">
        <v>583</v>
      </c>
      <c r="C8" s="293" t="s">
        <v>584</v>
      </c>
    </row>
    <row r="9" spans="1:3" ht="15" customHeight="1" x14ac:dyDescent="0.25">
      <c r="A9" s="291">
        <v>8</v>
      </c>
      <c r="B9" s="292" t="s">
        <v>94</v>
      </c>
      <c r="C9" s="294" t="s">
        <v>585</v>
      </c>
    </row>
    <row r="10" spans="1:3" ht="15" customHeight="1" x14ac:dyDescent="0.25">
      <c r="A10" s="291">
        <v>9</v>
      </c>
      <c r="B10" s="292" t="s">
        <v>341</v>
      </c>
      <c r="C10" s="294" t="s">
        <v>586</v>
      </c>
    </row>
    <row r="11" spans="1:3" ht="15" customHeight="1" x14ac:dyDescent="0.25">
      <c r="A11" s="291">
        <v>10</v>
      </c>
      <c r="B11" s="292" t="s">
        <v>587</v>
      </c>
      <c r="C11" s="294" t="s">
        <v>588</v>
      </c>
    </row>
    <row r="12" spans="1:3" ht="15" customHeight="1" x14ac:dyDescent="0.25">
      <c r="A12" s="291">
        <v>11</v>
      </c>
      <c r="B12" s="292" t="s">
        <v>93</v>
      </c>
      <c r="C12" s="294" t="s">
        <v>589</v>
      </c>
    </row>
    <row r="13" spans="1:3" ht="15" customHeight="1" x14ac:dyDescent="0.25">
      <c r="A13" s="291">
        <v>12</v>
      </c>
      <c r="B13" s="292" t="s">
        <v>342</v>
      </c>
      <c r="C13" s="293" t="s">
        <v>590</v>
      </c>
    </row>
    <row r="14" spans="1:3" ht="15" customHeight="1" x14ac:dyDescent="0.25">
      <c r="A14" s="291">
        <v>13</v>
      </c>
      <c r="B14" s="292" t="s">
        <v>343</v>
      </c>
      <c r="C14" s="294" t="s">
        <v>591</v>
      </c>
    </row>
    <row r="15" spans="1:3" ht="15" customHeight="1" x14ac:dyDescent="0.25">
      <c r="A15" s="291">
        <v>14</v>
      </c>
      <c r="B15" s="292" t="s">
        <v>344</v>
      </c>
      <c r="C15" s="293" t="s">
        <v>592</v>
      </c>
    </row>
    <row r="16" spans="1:3" ht="15" customHeight="1" x14ac:dyDescent="0.25">
      <c r="A16" s="291">
        <v>15</v>
      </c>
      <c r="B16" s="292" t="s">
        <v>345</v>
      </c>
      <c r="C16" s="293" t="s">
        <v>593</v>
      </c>
    </row>
    <row r="17" spans="1:3" ht="15" customHeight="1" x14ac:dyDescent="0.25">
      <c r="A17" s="291">
        <v>16</v>
      </c>
      <c r="B17" s="292" t="s">
        <v>346</v>
      </c>
      <c r="C17" s="293" t="s">
        <v>594</v>
      </c>
    </row>
    <row r="18" spans="1:3" ht="15" customHeight="1" x14ac:dyDescent="0.25">
      <c r="A18" s="291">
        <v>17</v>
      </c>
      <c r="B18" s="292" t="s">
        <v>347</v>
      </c>
      <c r="C18" s="293" t="s">
        <v>595</v>
      </c>
    </row>
    <row r="19" spans="1:3" ht="15" customHeight="1" x14ac:dyDescent="0.25">
      <c r="A19" s="291">
        <v>18</v>
      </c>
      <c r="B19" s="292" t="s">
        <v>348</v>
      </c>
      <c r="C19" s="293" t="s">
        <v>596</v>
      </c>
    </row>
    <row r="20" spans="1:3" ht="15" customHeight="1" x14ac:dyDescent="0.25">
      <c r="A20" s="291">
        <v>19</v>
      </c>
      <c r="B20" s="292" t="s">
        <v>349</v>
      </c>
      <c r="C20" s="293" t="s">
        <v>597</v>
      </c>
    </row>
    <row r="21" spans="1:3" ht="15" customHeight="1" x14ac:dyDescent="0.25">
      <c r="A21" s="291">
        <v>20</v>
      </c>
      <c r="B21" s="292" t="s">
        <v>350</v>
      </c>
      <c r="C21" s="293" t="s">
        <v>598</v>
      </c>
    </row>
    <row r="22" spans="1:3" ht="15" customHeight="1" x14ac:dyDescent="0.25">
      <c r="A22" s="291">
        <v>21</v>
      </c>
      <c r="B22" s="292" t="s">
        <v>351</v>
      </c>
      <c r="C22" s="293" t="s">
        <v>599</v>
      </c>
    </row>
    <row r="23" spans="1:3" ht="15" customHeight="1" x14ac:dyDescent="0.25">
      <c r="A23" s="291">
        <v>22</v>
      </c>
      <c r="B23" s="292" t="s">
        <v>352</v>
      </c>
      <c r="C23" s="293" t="s">
        <v>600</v>
      </c>
    </row>
    <row r="24" spans="1:3" ht="15" customHeight="1" x14ac:dyDescent="0.25">
      <c r="A24" s="291">
        <v>23</v>
      </c>
      <c r="B24" s="292" t="s">
        <v>353</v>
      </c>
      <c r="C24" s="293" t="s">
        <v>601</v>
      </c>
    </row>
    <row r="25" spans="1:3" ht="15" customHeight="1" x14ac:dyDescent="0.25">
      <c r="A25" s="291">
        <v>24</v>
      </c>
      <c r="B25" s="292" t="s">
        <v>354</v>
      </c>
      <c r="C25" s="293" t="s">
        <v>602</v>
      </c>
    </row>
    <row r="26" spans="1:3" ht="15" customHeight="1" x14ac:dyDescent="0.25">
      <c r="A26" s="291">
        <v>25</v>
      </c>
      <c r="B26" s="292" t="s">
        <v>355</v>
      </c>
      <c r="C26" s="293" t="s">
        <v>603</v>
      </c>
    </row>
    <row r="27" spans="1:3" ht="15" customHeight="1" x14ac:dyDescent="0.25">
      <c r="A27" s="291">
        <v>26</v>
      </c>
      <c r="B27" s="292" t="s">
        <v>89</v>
      </c>
      <c r="C27" s="292" t="s">
        <v>604</v>
      </c>
    </row>
    <row r="28" spans="1:3" ht="15" customHeight="1" x14ac:dyDescent="0.25">
      <c r="A28" s="291">
        <v>27</v>
      </c>
      <c r="B28" s="292" t="s">
        <v>356</v>
      </c>
      <c r="C28" s="293" t="s">
        <v>605</v>
      </c>
    </row>
    <row r="29" spans="1:3" ht="15" customHeight="1" x14ac:dyDescent="0.25">
      <c r="A29" s="291">
        <v>28</v>
      </c>
      <c r="B29" s="292" t="s">
        <v>357</v>
      </c>
      <c r="C29" s="293" t="s">
        <v>606</v>
      </c>
    </row>
    <row r="30" spans="1:3" ht="15" customHeight="1" x14ac:dyDescent="0.25">
      <c r="A30" s="291">
        <v>29</v>
      </c>
      <c r="B30" s="292" t="s">
        <v>358</v>
      </c>
      <c r="C30" s="294" t="s">
        <v>607</v>
      </c>
    </row>
    <row r="31" spans="1:3" ht="15" customHeight="1" x14ac:dyDescent="0.25">
      <c r="A31" s="291">
        <v>30</v>
      </c>
      <c r="B31" s="292" t="s">
        <v>359</v>
      </c>
      <c r="C31" s="293" t="s">
        <v>608</v>
      </c>
    </row>
    <row r="32" spans="1:3" ht="15" customHeight="1" x14ac:dyDescent="0.25">
      <c r="A32" s="291">
        <v>31</v>
      </c>
      <c r="B32" s="292" t="s">
        <v>360</v>
      </c>
      <c r="C32" s="293" t="s">
        <v>609</v>
      </c>
    </row>
    <row r="33" spans="1:3" ht="15" customHeight="1" x14ac:dyDescent="0.25">
      <c r="A33" s="291">
        <v>32</v>
      </c>
      <c r="B33" s="292" t="s">
        <v>361</v>
      </c>
      <c r="C33" s="292" t="s">
        <v>604</v>
      </c>
    </row>
    <row r="34" spans="1:3" ht="15" customHeight="1" x14ac:dyDescent="0.25">
      <c r="A34" s="291">
        <v>33</v>
      </c>
      <c r="B34" s="292" t="s">
        <v>362</v>
      </c>
      <c r="C34" s="293" t="s">
        <v>610</v>
      </c>
    </row>
    <row r="35" spans="1:3" ht="15" customHeight="1" x14ac:dyDescent="0.25">
      <c r="A35" s="291">
        <v>34</v>
      </c>
      <c r="B35" s="292" t="s">
        <v>363</v>
      </c>
      <c r="C35" s="293" t="s">
        <v>611</v>
      </c>
    </row>
    <row r="36" spans="1:3" ht="15" customHeight="1" x14ac:dyDescent="0.25">
      <c r="A36" s="291">
        <v>35</v>
      </c>
      <c r="B36" s="292" t="s">
        <v>364</v>
      </c>
      <c r="C36" s="293" t="s">
        <v>612</v>
      </c>
    </row>
    <row r="37" spans="1:3" ht="15" customHeight="1" x14ac:dyDescent="0.25">
      <c r="A37" s="291">
        <v>36</v>
      </c>
      <c r="B37" s="295" t="s">
        <v>365</v>
      </c>
      <c r="C37" s="294" t="s">
        <v>613</v>
      </c>
    </row>
    <row r="38" spans="1:3" ht="15" customHeight="1" x14ac:dyDescent="0.25">
      <c r="A38" s="296">
        <v>37</v>
      </c>
      <c r="B38" s="295" t="s">
        <v>614</v>
      </c>
      <c r="C38" s="293" t="s">
        <v>615</v>
      </c>
    </row>
    <row r="39" spans="1:3" ht="15" customHeight="1" x14ac:dyDescent="0.25">
      <c r="A39" s="296">
        <v>38</v>
      </c>
      <c r="B39" s="295" t="s">
        <v>616</v>
      </c>
      <c r="C39" s="293" t="s">
        <v>617</v>
      </c>
    </row>
    <row r="40" spans="1:3" ht="15" customHeight="1" x14ac:dyDescent="0.25">
      <c r="A40" s="296">
        <v>39</v>
      </c>
      <c r="B40" s="295" t="s">
        <v>618</v>
      </c>
      <c r="C40" s="293" t="s">
        <v>619</v>
      </c>
    </row>
    <row r="41" spans="1:3" ht="15" customHeight="1" x14ac:dyDescent="0.25">
      <c r="A41" s="296">
        <v>40</v>
      </c>
      <c r="B41" s="295" t="s">
        <v>620</v>
      </c>
      <c r="C41" s="293" t="s">
        <v>621</v>
      </c>
    </row>
    <row r="42" spans="1:3" ht="15" customHeight="1" x14ac:dyDescent="0.25">
      <c r="A42" s="296">
        <v>41</v>
      </c>
      <c r="B42" s="295" t="s">
        <v>622</v>
      </c>
      <c r="C42" s="293" t="s">
        <v>623</v>
      </c>
    </row>
    <row r="43" spans="1:3" ht="15" customHeight="1" x14ac:dyDescent="0.25">
      <c r="A43" s="296">
        <v>42</v>
      </c>
      <c r="B43" s="295" t="s">
        <v>624</v>
      </c>
      <c r="C43" s="293" t="s">
        <v>625</v>
      </c>
    </row>
    <row r="44" spans="1:3" ht="15" customHeight="1" x14ac:dyDescent="0.25">
      <c r="A44" s="296">
        <v>43</v>
      </c>
      <c r="B44" s="295" t="s">
        <v>626</v>
      </c>
      <c r="C44" s="293" t="s">
        <v>627</v>
      </c>
    </row>
    <row r="45" spans="1:3" ht="15" customHeight="1" x14ac:dyDescent="0.25">
      <c r="A45" s="296">
        <v>44</v>
      </c>
      <c r="B45" s="295" t="s">
        <v>628</v>
      </c>
      <c r="C45" s="293" t="s">
        <v>629</v>
      </c>
    </row>
    <row r="46" spans="1:3" ht="15" customHeight="1" x14ac:dyDescent="0.25">
      <c r="A46" s="296">
        <v>45</v>
      </c>
      <c r="B46" s="295" t="s">
        <v>630</v>
      </c>
      <c r="C46" s="293" t="s">
        <v>631</v>
      </c>
    </row>
    <row r="47" spans="1:3" ht="15" customHeight="1" x14ac:dyDescent="0.25">
      <c r="A47" s="296">
        <v>46</v>
      </c>
      <c r="B47" s="295" t="s">
        <v>632</v>
      </c>
      <c r="C47" s="293" t="s">
        <v>633</v>
      </c>
    </row>
    <row r="48" spans="1:3" ht="15" customHeight="1" x14ac:dyDescent="0.25">
      <c r="A48" s="296">
        <v>47</v>
      </c>
      <c r="B48" s="295" t="s">
        <v>634</v>
      </c>
      <c r="C48" s="293" t="s">
        <v>635</v>
      </c>
    </row>
    <row r="49" spans="1:11" ht="15" customHeight="1" x14ac:dyDescent="0.25">
      <c r="A49" s="296">
        <v>48</v>
      </c>
      <c r="B49" s="295" t="s">
        <v>636</v>
      </c>
      <c r="C49" s="293" t="s">
        <v>637</v>
      </c>
    </row>
    <row r="50" spans="1:11" ht="15" customHeight="1" x14ac:dyDescent="0.25">
      <c r="A50" s="296">
        <v>49</v>
      </c>
      <c r="B50" s="295" t="s">
        <v>638</v>
      </c>
      <c r="C50" s="293" t="s">
        <v>639</v>
      </c>
    </row>
    <row r="51" spans="1:11" ht="15" customHeight="1" x14ac:dyDescent="0.25">
      <c r="A51" s="296">
        <v>50</v>
      </c>
      <c r="B51" s="295" t="s">
        <v>640</v>
      </c>
      <c r="C51" s="293" t="s">
        <v>641</v>
      </c>
    </row>
    <row r="52" spans="1:11" ht="15" customHeight="1" x14ac:dyDescent="0.25">
      <c r="A52" s="296">
        <v>51</v>
      </c>
      <c r="B52" s="295" t="s">
        <v>642</v>
      </c>
      <c r="C52" s="293" t="s">
        <v>643</v>
      </c>
    </row>
    <row r="53" spans="1:11" ht="15" customHeight="1" x14ac:dyDescent="0.25">
      <c r="A53" s="296">
        <v>52</v>
      </c>
      <c r="B53" s="295" t="s">
        <v>644</v>
      </c>
      <c r="C53" s="293" t="s">
        <v>645</v>
      </c>
    </row>
    <row r="54" spans="1:11" ht="15" customHeight="1" x14ac:dyDescent="0.25">
      <c r="A54" s="296">
        <v>53</v>
      </c>
      <c r="B54" s="38" t="s">
        <v>646</v>
      </c>
      <c r="C54" s="293" t="s">
        <v>647</v>
      </c>
    </row>
    <row r="55" spans="1:11" ht="15" customHeight="1" x14ac:dyDescent="0.25">
      <c r="A55" s="296">
        <v>54</v>
      </c>
      <c r="B55" s="297" t="s">
        <v>1021</v>
      </c>
      <c r="C55" s="298"/>
      <c r="E55" s="528" t="s">
        <v>330</v>
      </c>
      <c r="F55" s="528"/>
      <c r="G55" s="528"/>
      <c r="H55" s="528"/>
      <c r="I55" s="528"/>
      <c r="J55" s="528"/>
      <c r="K55" s="528"/>
    </row>
    <row r="56" spans="1:11" ht="15" customHeight="1" x14ac:dyDescent="0.25">
      <c r="A56" s="296">
        <v>55</v>
      </c>
      <c r="B56" s="297" t="s">
        <v>1020</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I13" sqref="I13"/>
    </sheetView>
  </sheetViews>
  <sheetFormatPr defaultRowHeight="15" x14ac:dyDescent="0.25"/>
  <cols>
    <col min="3" max="3" width="9.5703125" style="2" bestFit="1" customWidth="1"/>
  </cols>
  <sheetData>
    <row r="1" spans="1:4" s="34" customFormat="1" x14ac:dyDescent="0.25">
      <c r="A1" s="529" t="s">
        <v>60</v>
      </c>
      <c r="B1" s="530"/>
      <c r="C1" s="531"/>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80</vt:i4>
      </vt:variant>
      <vt:variant>
        <vt:lpstr>Named Ranges</vt:lpstr>
      </vt:variant>
      <vt:variant>
        <vt:i4>308</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Sheet1</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2024-04-08T12:53:44Z</dcterms:modified>
  <cp:category/>
</cp:coreProperties>
</file>