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defaultThemeVersion="124226"/>
  <xr:revisionPtr revIDLastSave="0" documentId="8_{F3662A97-71EC-42DB-A9CE-9DF7B8DA3714}" xr6:coauthVersionLast="47" xr6:coauthVersionMax="47" xr10:uidLastSave="{00000000-0000-0000-0000-000000000000}"/>
  <bookViews>
    <workbookView xWindow="-120" yWindow="-120" windowWidth="29040" windowHeight="15840" tabRatio="875" firstSheet="49" activeTab="7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E6" i="111"/>
  <c r="D6" i="110"/>
  <c r="D6" i="108"/>
  <c r="E6" i="101"/>
  <c r="D6" i="96"/>
  <c r="F6" i="94"/>
  <c r="E6" i="90"/>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C91" i="82" s="1"/>
  <c r="I9" i="130"/>
  <c r="C104" i="82" s="1"/>
  <c r="J9" i="130"/>
  <c r="C105" i="82" s="1"/>
  <c r="K9" i="128"/>
  <c r="H9" i="132"/>
  <c r="F11" i="103"/>
  <c r="C132" i="82" s="1"/>
  <c r="I9" i="128"/>
  <c r="M9" i="128"/>
  <c r="G11" i="103"/>
  <c r="C133" i="82" s="1"/>
  <c r="J9" i="128"/>
  <c r="N9" i="128"/>
  <c r="I9" i="132"/>
  <c r="C108" i="82" s="1"/>
  <c r="I9" i="129"/>
  <c r="C92" i="82" s="1"/>
  <c r="L9" i="128"/>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6" i="25" l="1"/>
  <c r="M229" i="25"/>
  <c r="I9" i="125"/>
  <c r="C77" i="82" s="1"/>
  <c r="Q217" i="24"/>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E22" i="109" s="1"/>
  <c r="F21" i="109"/>
  <c r="E21" i="109" s="1"/>
  <c r="F20" i="109"/>
  <c r="E20" i="109" s="1"/>
  <c r="F19" i="109"/>
  <c r="E19" i="109" s="1"/>
  <c r="F18" i="109"/>
  <c r="E18" i="109" s="1"/>
  <c r="F17" i="109"/>
  <c r="E17" i="109" s="1"/>
  <c r="F16" i="109"/>
  <c r="E16" i="109" s="1"/>
  <c r="F15" i="109"/>
  <c r="E15" i="109" s="1"/>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8"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E110" i="100" s="1"/>
  <c r="H109" i="100"/>
  <c r="G109" i="100"/>
  <c r="F109" i="100"/>
  <c r="E109" i="100" s="1"/>
  <c r="H108" i="100"/>
  <c r="G108" i="100"/>
  <c r="F108" i="100"/>
  <c r="E108" i="100" s="1"/>
  <c r="H107" i="100"/>
  <c r="G107" i="100"/>
  <c r="F107" i="100"/>
  <c r="E107" i="100" s="1"/>
  <c r="H106" i="100"/>
  <c r="G106" i="100"/>
  <c r="F106" i="100"/>
  <c r="E106" i="100" s="1"/>
  <c r="H105" i="100"/>
  <c r="G105" i="100"/>
  <c r="F105" i="100"/>
  <c r="E105" i="100" s="1"/>
  <c r="H104" i="100"/>
  <c r="G104" i="100"/>
  <c r="F104" i="100"/>
  <c r="E104" i="100" s="1"/>
  <c r="H103" i="100"/>
  <c r="G103" i="100"/>
  <c r="F103" i="100"/>
  <c r="E103" i="100" s="1"/>
  <c r="H102" i="100"/>
  <c r="G102" i="100"/>
  <c r="F102" i="100"/>
  <c r="E102" i="100" s="1"/>
  <c r="H101" i="100"/>
  <c r="G101" i="100"/>
  <c r="F101" i="100"/>
  <c r="E101" i="100" s="1"/>
  <c r="H100" i="100"/>
  <c r="G100" i="100"/>
  <c r="F100" i="100"/>
  <c r="E100" i="100" s="1"/>
  <c r="H99" i="100"/>
  <c r="G99" i="100"/>
  <c r="F99" i="100"/>
  <c r="E99" i="100" s="1"/>
  <c r="H98" i="100"/>
  <c r="G98" i="100"/>
  <c r="F98" i="100"/>
  <c r="E98" i="100" s="1"/>
  <c r="H97" i="100"/>
  <c r="G97" i="100"/>
  <c r="F97" i="100"/>
  <c r="E97" i="100" s="1"/>
  <c r="H96" i="100"/>
  <c r="G96" i="100"/>
  <c r="F96" i="100"/>
  <c r="E96" i="100" s="1"/>
  <c r="H95" i="100"/>
  <c r="G95" i="100"/>
  <c r="F95" i="100"/>
  <c r="E95" i="100" s="1"/>
  <c r="H94" i="100"/>
  <c r="G94" i="100"/>
  <c r="F94" i="100"/>
  <c r="E94" i="100" s="1"/>
  <c r="H93" i="100"/>
  <c r="G93" i="100"/>
  <c r="F93" i="100"/>
  <c r="E93" i="100" s="1"/>
  <c r="H92" i="100"/>
  <c r="G92" i="100"/>
  <c r="F92" i="100"/>
  <c r="E92" i="100" s="1"/>
  <c r="H91" i="100"/>
  <c r="G91" i="100"/>
  <c r="F91" i="100"/>
  <c r="E91" i="100" s="1"/>
  <c r="H90" i="100"/>
  <c r="G90" i="100"/>
  <c r="F90" i="100"/>
  <c r="E90" i="100" s="1"/>
  <c r="H89" i="100"/>
  <c r="G89" i="100"/>
  <c r="F89" i="100"/>
  <c r="E89" i="100" s="1"/>
  <c r="H88" i="100"/>
  <c r="G88" i="100"/>
  <c r="F88" i="100"/>
  <c r="E88" i="100" s="1"/>
  <c r="H87" i="100"/>
  <c r="G87" i="100"/>
  <c r="F87" i="100"/>
  <c r="E87" i="100" s="1"/>
  <c r="H86" i="100"/>
  <c r="G86" i="100"/>
  <c r="F86" i="100"/>
  <c r="E86" i="100" s="1"/>
  <c r="H85" i="100"/>
  <c r="G85" i="100"/>
  <c r="F85" i="100"/>
  <c r="E85" i="100" s="1"/>
  <c r="H84" i="100"/>
  <c r="G84" i="100"/>
  <c r="F84" i="100"/>
  <c r="E84" i="100" s="1"/>
  <c r="H83" i="100"/>
  <c r="G83" i="100"/>
  <c r="F83" i="100"/>
  <c r="E83" i="100" s="1"/>
  <c r="H82" i="100"/>
  <c r="G82" i="100"/>
  <c r="F82" i="100"/>
  <c r="E82" i="100" s="1"/>
  <c r="H81" i="100"/>
  <c r="G81" i="100"/>
  <c r="F81" i="100"/>
  <c r="E81" i="100" s="1"/>
  <c r="H80" i="100"/>
  <c r="G80" i="100"/>
  <c r="F80" i="100"/>
  <c r="E80" i="100" s="1"/>
  <c r="H79" i="100"/>
  <c r="G79" i="100"/>
  <c r="F79" i="100"/>
  <c r="E79" i="100" s="1"/>
  <c r="H78" i="100"/>
  <c r="G78" i="100"/>
  <c r="F78" i="100"/>
  <c r="E78" i="100" s="1"/>
  <c r="H77" i="100"/>
  <c r="G77" i="100"/>
  <c r="F77" i="100"/>
  <c r="E77" i="100" s="1"/>
  <c r="H76" i="100"/>
  <c r="G76" i="100"/>
  <c r="F76" i="100"/>
  <c r="E76" i="100" s="1"/>
  <c r="H75" i="100"/>
  <c r="G75" i="100"/>
  <c r="F75" i="100"/>
  <c r="E75" i="100" s="1"/>
  <c r="H74" i="100"/>
  <c r="G74" i="100"/>
  <c r="F74" i="100"/>
  <c r="E74" i="100" s="1"/>
  <c r="H73" i="100"/>
  <c r="G73" i="100"/>
  <c r="F73" i="100"/>
  <c r="E73" i="100" s="1"/>
  <c r="H72" i="100"/>
  <c r="G72" i="100"/>
  <c r="F72" i="100"/>
  <c r="E72" i="100" s="1"/>
  <c r="H71" i="100"/>
  <c r="G71" i="100"/>
  <c r="F71" i="100"/>
  <c r="E71" i="100" s="1"/>
  <c r="H70" i="100"/>
  <c r="G70" i="100"/>
  <c r="F70" i="100"/>
  <c r="E70" i="100" s="1"/>
  <c r="H69" i="100"/>
  <c r="G69" i="100"/>
  <c r="F69" i="100"/>
  <c r="E69" i="100" s="1"/>
  <c r="H68" i="100"/>
  <c r="G68" i="100"/>
  <c r="F68" i="100"/>
  <c r="E68" i="100" s="1"/>
  <c r="H67" i="100"/>
  <c r="G67" i="100"/>
  <c r="F67" i="100"/>
  <c r="E67" i="100" s="1"/>
  <c r="H66" i="100"/>
  <c r="G66" i="100"/>
  <c r="F66" i="100"/>
  <c r="E66" i="100" s="1"/>
  <c r="H65" i="100"/>
  <c r="G65" i="100"/>
  <c r="F65" i="100"/>
  <c r="E65" i="100" s="1"/>
  <c r="H64" i="100"/>
  <c r="G64" i="100"/>
  <c r="F64" i="100"/>
  <c r="E64" i="100" s="1"/>
  <c r="H63" i="100"/>
  <c r="G63" i="100"/>
  <c r="F63" i="100"/>
  <c r="E63" i="100" s="1"/>
  <c r="H62" i="100"/>
  <c r="G62" i="100"/>
  <c r="F62" i="100"/>
  <c r="E62" i="100" s="1"/>
  <c r="H61" i="100"/>
  <c r="G61" i="100"/>
  <c r="F61" i="100"/>
  <c r="E61" i="100" s="1"/>
  <c r="H60" i="100"/>
  <c r="G60" i="100"/>
  <c r="F60" i="100"/>
  <c r="E60" i="100" s="1"/>
  <c r="H59" i="100"/>
  <c r="G59" i="100"/>
  <c r="F59" i="100"/>
  <c r="E59" i="100" s="1"/>
  <c r="H58" i="100"/>
  <c r="G58" i="100"/>
  <c r="F58" i="100"/>
  <c r="E58" i="100" s="1"/>
  <c r="H57" i="100"/>
  <c r="G57" i="100"/>
  <c r="F57" i="100"/>
  <c r="E57" i="100" s="1"/>
  <c r="H56" i="100"/>
  <c r="G56" i="100"/>
  <c r="F56" i="100"/>
  <c r="E56" i="100" s="1"/>
  <c r="H55" i="100"/>
  <c r="G55" i="100"/>
  <c r="F55" i="100"/>
  <c r="E55" i="100" s="1"/>
  <c r="H54" i="100"/>
  <c r="G54" i="100"/>
  <c r="F54" i="100"/>
  <c r="E54" i="100" s="1"/>
  <c r="H53" i="100"/>
  <c r="G53" i="100"/>
  <c r="F53" i="100"/>
  <c r="E53" i="100" s="1"/>
  <c r="H52" i="100"/>
  <c r="G52" i="100"/>
  <c r="F52" i="100"/>
  <c r="E52" i="100" s="1"/>
  <c r="H51" i="100"/>
  <c r="G51" i="100"/>
  <c r="F51" i="100"/>
  <c r="E51" i="100" s="1"/>
  <c r="H50" i="100"/>
  <c r="G50" i="100"/>
  <c r="F50" i="100"/>
  <c r="E50" i="100" s="1"/>
  <c r="H49" i="100"/>
  <c r="G49" i="100"/>
  <c r="F49" i="100"/>
  <c r="E49" i="100" s="1"/>
  <c r="H48" i="100"/>
  <c r="G48" i="100"/>
  <c r="F48" i="100"/>
  <c r="E48" i="100" s="1"/>
  <c r="H47" i="100"/>
  <c r="G47" i="100"/>
  <c r="F47" i="100"/>
  <c r="E47" i="100" s="1"/>
  <c r="H46" i="100"/>
  <c r="G46" i="100"/>
  <c r="F46" i="100"/>
  <c r="E46" i="100" s="1"/>
  <c r="H45" i="100"/>
  <c r="G45" i="100"/>
  <c r="F45" i="100"/>
  <c r="E45" i="100" s="1"/>
  <c r="H44" i="100"/>
  <c r="G44" i="100"/>
  <c r="F44" i="100"/>
  <c r="E44" i="100" s="1"/>
  <c r="H43" i="100"/>
  <c r="G43" i="100"/>
  <c r="F43" i="100"/>
  <c r="E43" i="100" s="1"/>
  <c r="H42" i="100"/>
  <c r="G42" i="100"/>
  <c r="F42" i="100"/>
  <c r="E42" i="100" s="1"/>
  <c r="H41" i="100"/>
  <c r="G41" i="100"/>
  <c r="F41" i="100"/>
  <c r="E41" i="100" s="1"/>
  <c r="H40" i="100"/>
  <c r="G40" i="100"/>
  <c r="F40" i="100"/>
  <c r="E40" i="100" s="1"/>
  <c r="H39" i="100"/>
  <c r="G39" i="100"/>
  <c r="F39" i="100"/>
  <c r="E39" i="100" s="1"/>
  <c r="H38" i="100"/>
  <c r="G38" i="100"/>
  <c r="F38" i="100"/>
  <c r="E38" i="100" s="1"/>
  <c r="H37" i="100"/>
  <c r="G37" i="100"/>
  <c r="F37" i="100"/>
  <c r="E37" i="100" s="1"/>
  <c r="H36" i="100"/>
  <c r="G36" i="100"/>
  <c r="F36" i="100"/>
  <c r="E36" i="100" s="1"/>
  <c r="H35" i="100"/>
  <c r="G35" i="100"/>
  <c r="F35" i="100"/>
  <c r="E35" i="100" s="1"/>
  <c r="H34" i="100"/>
  <c r="G34" i="100"/>
  <c r="F34" i="100"/>
  <c r="E34" i="100" s="1"/>
  <c r="H33" i="100"/>
  <c r="G33" i="100"/>
  <c r="F33" i="100"/>
  <c r="E33" i="100" s="1"/>
  <c r="H32" i="100"/>
  <c r="G32" i="100"/>
  <c r="F32" i="100"/>
  <c r="E32" i="100" s="1"/>
  <c r="H31" i="100"/>
  <c r="G31" i="100"/>
  <c r="F31" i="100"/>
  <c r="E31" i="100" s="1"/>
  <c r="H30" i="100"/>
  <c r="G30" i="100"/>
  <c r="F30" i="100"/>
  <c r="E30" i="100" s="1"/>
  <c r="H29" i="100"/>
  <c r="G29" i="100"/>
  <c r="F29" i="100"/>
  <c r="E29" i="100" s="1"/>
  <c r="H28" i="100"/>
  <c r="G28" i="100"/>
  <c r="F28" i="100"/>
  <c r="E28" i="100" s="1"/>
  <c r="H27" i="100"/>
  <c r="G27" i="100"/>
  <c r="F27" i="100"/>
  <c r="E27" i="100" s="1"/>
  <c r="H26" i="100"/>
  <c r="G26" i="100"/>
  <c r="F26" i="100"/>
  <c r="E26" i="100" s="1"/>
  <c r="H25" i="100"/>
  <c r="G25" i="100"/>
  <c r="F25" i="100"/>
  <c r="E25" i="100" s="1"/>
  <c r="H24" i="100"/>
  <c r="G24" i="100"/>
  <c r="F24" i="100"/>
  <c r="E24" i="100" s="1"/>
  <c r="H23" i="100"/>
  <c r="G23" i="100"/>
  <c r="F23" i="100"/>
  <c r="E23" i="100" s="1"/>
  <c r="H22" i="100"/>
  <c r="G22" i="100"/>
  <c r="F22" i="100"/>
  <c r="E22" i="100" s="1"/>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6" i="98"/>
  <c r="F47" i="98"/>
  <c r="F55" i="98"/>
  <c r="F62" i="98"/>
  <c r="F63" i="98"/>
  <c r="F70" i="98"/>
  <c r="F71" i="98"/>
  <c r="F76" i="98"/>
  <c r="F81" i="98"/>
  <c r="F82" i="98"/>
  <c r="F89" i="98"/>
  <c r="F90" i="98"/>
  <c r="F93" i="98"/>
  <c r="F94" i="98"/>
  <c r="F95"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F99" i="98" s="1"/>
  <c r="I98" i="98"/>
  <c r="H98" i="98"/>
  <c r="G98" i="98"/>
  <c r="F98" i="98" s="1"/>
  <c r="I97" i="98"/>
  <c r="H97" i="98"/>
  <c r="G97" i="98"/>
  <c r="F97" i="98" s="1"/>
  <c r="I96" i="98"/>
  <c r="H96" i="98"/>
  <c r="G96" i="98"/>
  <c r="F96" i="98" s="1"/>
  <c r="I95" i="98"/>
  <c r="H95" i="98"/>
  <c r="G95" i="98"/>
  <c r="I94" i="98"/>
  <c r="H94" i="98"/>
  <c r="G94" i="98"/>
  <c r="I93" i="98"/>
  <c r="H93" i="98"/>
  <c r="G93" i="98"/>
  <c r="I92" i="98"/>
  <c r="H92" i="98"/>
  <c r="G92" i="98"/>
  <c r="F92" i="98" s="1"/>
  <c r="I91" i="98"/>
  <c r="H91" i="98"/>
  <c r="G91" i="98"/>
  <c r="F91" i="98" s="1"/>
  <c r="I90" i="98"/>
  <c r="H90" i="98"/>
  <c r="G90" i="98"/>
  <c r="I89" i="98"/>
  <c r="H89" i="98"/>
  <c r="G89" i="98"/>
  <c r="I88" i="98"/>
  <c r="H88" i="98"/>
  <c r="G88" i="98"/>
  <c r="F88" i="98" s="1"/>
  <c r="I87" i="98"/>
  <c r="H87" i="98"/>
  <c r="G87" i="98"/>
  <c r="F87" i="98" s="1"/>
  <c r="I86" i="98"/>
  <c r="H86" i="98"/>
  <c r="G86" i="98"/>
  <c r="F86" i="98" s="1"/>
  <c r="I85" i="98"/>
  <c r="H85" i="98"/>
  <c r="G85" i="98"/>
  <c r="F85" i="98" s="1"/>
  <c r="I84" i="98"/>
  <c r="H84" i="98"/>
  <c r="G84" i="98"/>
  <c r="F84" i="98" s="1"/>
  <c r="I83" i="98"/>
  <c r="H83" i="98"/>
  <c r="G83" i="98"/>
  <c r="F83" i="98" s="1"/>
  <c r="I82" i="98"/>
  <c r="H82" i="98"/>
  <c r="G82" i="98"/>
  <c r="I81" i="98"/>
  <c r="H81" i="98"/>
  <c r="G81" i="98"/>
  <c r="I80" i="98"/>
  <c r="H80" i="98"/>
  <c r="G80" i="98"/>
  <c r="F80" i="98" s="1"/>
  <c r="I79" i="98"/>
  <c r="H79" i="98"/>
  <c r="G79" i="98"/>
  <c r="F79" i="98" s="1"/>
  <c r="I78" i="98"/>
  <c r="H78" i="98"/>
  <c r="G78" i="98"/>
  <c r="F78" i="98" s="1"/>
  <c r="I77" i="98"/>
  <c r="H77" i="98"/>
  <c r="G77" i="98"/>
  <c r="F77" i="98" s="1"/>
  <c r="I76" i="98"/>
  <c r="H76" i="98"/>
  <c r="G76" i="98"/>
  <c r="I75" i="98"/>
  <c r="H75" i="98"/>
  <c r="G75" i="98"/>
  <c r="F75" i="98" s="1"/>
  <c r="I74" i="98"/>
  <c r="H74" i="98"/>
  <c r="G74" i="98"/>
  <c r="F74" i="98" s="1"/>
  <c r="I73" i="98"/>
  <c r="H73" i="98"/>
  <c r="G73" i="98"/>
  <c r="F73" i="98" s="1"/>
  <c r="I72" i="98"/>
  <c r="H72" i="98"/>
  <c r="G72" i="98"/>
  <c r="F72" i="98" s="1"/>
  <c r="I71" i="98"/>
  <c r="H71" i="98"/>
  <c r="G71" i="98"/>
  <c r="I70" i="98"/>
  <c r="H70" i="98"/>
  <c r="G70" i="98"/>
  <c r="I69" i="98"/>
  <c r="H69" i="98"/>
  <c r="G69" i="98"/>
  <c r="F69" i="98" s="1"/>
  <c r="I68" i="98"/>
  <c r="H68" i="98"/>
  <c r="G68" i="98"/>
  <c r="F68" i="98" s="1"/>
  <c r="I67" i="98"/>
  <c r="H67" i="98"/>
  <c r="G67" i="98"/>
  <c r="F67" i="98" s="1"/>
  <c r="I66" i="98"/>
  <c r="H66" i="98"/>
  <c r="G66" i="98"/>
  <c r="F66" i="98" s="1"/>
  <c r="I65" i="98"/>
  <c r="H65" i="98"/>
  <c r="G65" i="98"/>
  <c r="F65" i="98" s="1"/>
  <c r="I64" i="98"/>
  <c r="H64" i="98"/>
  <c r="G64" i="98"/>
  <c r="F64" i="98" s="1"/>
  <c r="I63" i="98"/>
  <c r="H63" i="98"/>
  <c r="G63" i="98"/>
  <c r="I62" i="98"/>
  <c r="H62" i="98"/>
  <c r="G62" i="98"/>
  <c r="I61" i="98"/>
  <c r="H61" i="98"/>
  <c r="G61" i="98"/>
  <c r="F61" i="98" s="1"/>
  <c r="I60" i="98"/>
  <c r="H60" i="98"/>
  <c r="G60" i="98"/>
  <c r="F60" i="98" s="1"/>
  <c r="I59" i="98"/>
  <c r="H59" i="98"/>
  <c r="G59" i="98"/>
  <c r="F59" i="98" s="1"/>
  <c r="I58" i="98"/>
  <c r="H58" i="98"/>
  <c r="G58" i="98"/>
  <c r="F58" i="98" s="1"/>
  <c r="I57" i="98"/>
  <c r="H57" i="98"/>
  <c r="G57" i="98"/>
  <c r="F57" i="98" s="1"/>
  <c r="I56" i="98"/>
  <c r="H56" i="98"/>
  <c r="G56" i="98"/>
  <c r="F56" i="98" s="1"/>
  <c r="I55" i="98"/>
  <c r="H55" i="98"/>
  <c r="G55" i="98"/>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I19" i="97"/>
  <c r="H19" i="97"/>
  <c r="G19" i="97"/>
  <c r="F19" i="97" s="1"/>
  <c r="I18" i="97"/>
  <c r="H18" i="97"/>
  <c r="G18" i="97"/>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F16" i="95"/>
  <c r="E16" i="95" s="1"/>
  <c r="F17" i="95"/>
  <c r="E17" i="95" s="1"/>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20"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22" i="97" l="1"/>
  <c r="J22" i="97"/>
  <c r="L22" i="97"/>
  <c r="F22" i="97"/>
  <c r="K21" i="97"/>
  <c r="L21" i="97"/>
  <c r="J21" i="97"/>
  <c r="K20" i="97"/>
  <c r="J20" i="97"/>
  <c r="L20" i="97"/>
  <c r="F20" i="97"/>
  <c r="N16" i="104"/>
  <c r="J16" i="104"/>
  <c r="O16" i="104"/>
  <c r="K16" i="104"/>
  <c r="L16" i="104"/>
  <c r="M16" i="104"/>
  <c r="F16" i="104"/>
  <c r="M15" i="104"/>
  <c r="N15" i="104"/>
  <c r="O15" i="104"/>
  <c r="J15" i="104"/>
  <c r="K15" i="104"/>
  <c r="L15" i="104"/>
  <c r="F15" i="104"/>
  <c r="L19" i="97"/>
  <c r="J19" i="97"/>
  <c r="K19" i="97"/>
  <c r="L18" i="97"/>
  <c r="K18" i="97"/>
  <c r="J18" i="97"/>
  <c r="F18" i="97"/>
  <c r="J17" i="97"/>
  <c r="L17" i="97"/>
  <c r="K17" i="97"/>
  <c r="J16" i="97"/>
  <c r="L16" i="97"/>
  <c r="K16" i="97"/>
  <c r="F16" i="97"/>
  <c r="J15" i="97"/>
  <c r="L15" i="97"/>
  <c r="K15" i="97"/>
  <c r="E11" i="111"/>
  <c r="C150" i="82" s="1"/>
  <c r="G11" i="97"/>
  <c r="F11" i="110"/>
  <c r="F12" i="98"/>
  <c r="F11" i="98" s="1"/>
  <c r="C122" i="82" s="1"/>
  <c r="G11" i="98"/>
  <c r="E11" i="107"/>
  <c r="E12" i="109"/>
  <c r="E11" i="109" s="1"/>
  <c r="F11" i="109"/>
  <c r="G11" i="104"/>
  <c r="E11" i="99"/>
  <c r="G11" i="102"/>
  <c r="F11" i="105"/>
  <c r="D12" i="108"/>
  <c r="D11" i="108" s="1"/>
  <c r="C147" i="82" s="1"/>
  <c r="F11" i="108"/>
  <c r="G11" i="101"/>
  <c r="H9" i="115"/>
  <c r="F11" i="100"/>
  <c r="E11" i="106"/>
  <c r="D12" i="113"/>
  <c r="D11" i="113" s="1"/>
  <c r="C151" i="82" s="1"/>
  <c r="E11" i="113"/>
  <c r="G11" i="111"/>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F11" i="104" l="1"/>
  <c r="J11" i="104"/>
  <c r="O11" i="104"/>
  <c r="N11" i="104"/>
  <c r="I11" i="105"/>
  <c r="C143" i="82" s="1"/>
  <c r="L11" i="102"/>
  <c r="L11" i="97"/>
  <c r="M11" i="102"/>
  <c r="K11" i="102"/>
  <c r="L11" i="104"/>
  <c r="K11" i="97"/>
  <c r="J11" i="102"/>
  <c r="K11" i="104"/>
  <c r="J11" i="97"/>
  <c r="M11" i="104"/>
  <c r="J11" i="105"/>
  <c r="C144" i="82" s="1"/>
  <c r="D11" i="107"/>
  <c r="C146" i="82" s="1"/>
  <c r="D11" i="99"/>
  <c r="C123" i="82" s="1"/>
  <c r="E11" i="101"/>
  <c r="C125" i="82" s="1"/>
  <c r="D11" i="110"/>
  <c r="C149" i="82" s="1"/>
  <c r="D11" i="106"/>
  <c r="C145" i="82" s="1"/>
  <c r="E11" i="100"/>
  <c r="C124" i="82" s="1"/>
  <c r="F11" i="102"/>
  <c r="C126" i="82" s="1"/>
  <c r="F11" i="97"/>
  <c r="C118" i="82" s="1"/>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H9" i="1"/>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<sst xmlns="http://schemas.openxmlformats.org/spreadsheetml/2006/main" count="3885" uniqueCount="1482">
  <si>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</si>
  <si>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</si>
  <si>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</si>
  <si>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</si>
  <si>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</si>
  <si>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</si>
  <si>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</si>
  <si>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</si>
  <si>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</si>
  <si>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</si>
  <si>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</si>
  <si>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</si>
  <si>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</si>
  <si>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</si>
  <si>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</si>
  <si>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</si>
  <si>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</si>
  <si>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</si>
  <si>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</si>
  <si>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</si>
  <si>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</si>
  <si>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</si>
  <si>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</si>
  <si>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</si>
  <si>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</si>
  <si>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</si>
  <si>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</si>
  <si>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</si>
  <si>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</si>
  <si>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</si>
  <si>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</si>
  <si>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</si>
  <si>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</si>
  <si>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</si>
  <si>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</si>
  <si>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</si>
  <si>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</si>
  <si>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</si>
  <si>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</si>
  <si>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</si>
  <si>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</si>
  <si>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</si>
  <si>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</si>
  <si>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</si>
  <si>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</si>
  <si>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</si>
  <si>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</si>
  <si>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</si>
  <si>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</si>
  <si>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</si>
  <si>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</si>
  <si>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</si>
  <si>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</si>
  <si>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</si>
  <si>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</si>
  <si>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</si>
  <si>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</si>
  <si>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</si>
  <si>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</si>
  <si>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</si>
  <si>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</si>
  <si>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</si>
  <si>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</si>
  <si>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</si>
  <si>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</si>
  <si>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</si>
  <si>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</si>
  <si>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</si>
  <si>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</si>
  <si>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</si>
  <si>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</si>
  <si>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</si>
  <si>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</si>
  <si>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</si>
  <si>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</si>
  <si>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</si>
  <si>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</si>
  <si>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</si>
  <si>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</si>
  <si>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</si>
  <si>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</si>
  <si>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</si>
  <si>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</si>
  <si>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</si>
  <si>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</si>
  <si>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</si>
  <si>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</si>
  <si>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</si>
  <si>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</si>
  <si>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</si>
  <si>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</si>
  <si>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</si>
  <si>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</si>
  <si>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</si>
  <si>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</si>
  <si>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</si>
  <si>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</si>
  <si>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</si>
  <si>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</si>
  <si>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</si>
  <si>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</si>
  <si>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</si>
  <si>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</si>
  <si>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</si>
  <si>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</si>
  <si>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</si>
  <si>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</si>
  <si>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</si>
  <si>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</si>
  <si>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</si>
  <si>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</si>
  <si>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</si>
  <si>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</si>
  <si>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</si>
  <si>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</si>
  <si>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</si>
  <si>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</si>
  <si>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</si>
  <si>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</si>
  <si>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</si>
  <si>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</si>
  <si>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</si>
  <si>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</si>
  <si>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</si>
  <si>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</si>
  <si>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</si>
  <si>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</si>
  <si>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</si>
  <si>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</si>
  <si>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</si>
  <si>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</si>
  <si>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</si>
  <si>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</si>
  <si>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</si>
  <si>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</si>
  <si>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</si>
  <si>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</si>
  <si>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</si>
  <si>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</si>
  <si>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</si>
  <si>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</si>
  <si>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</si>
  <si>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</si>
  <si>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</si>
  <si>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</si>
  <si>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</si>
  <si>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</si>
  <si>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</si>
  <si>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</si>
  <si>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</si>
  <si>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</si>
  <si>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</si>
  <si>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</si>
  <si>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</si>
  <si>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</si>
  <si>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</si>
  <si>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</si>
  <si>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</si>
  <si>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</si>
  <si>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</si>
  <si>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</si>
  <si>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</si>
  <si>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</si>
  <si>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</si>
  <si>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</si>
  <si>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</si>
  <si>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</si>
  <si>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</si>
  <si>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</si>
  <si>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</si>
  <si>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</si>
  <si>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</si>
  <si>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</si>
  <si>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</si>
  <si>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</si>
  <si>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</si>
  <si>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</si>
  <si>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</si>
  <si>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</si>
  <si>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</si>
  <si>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</si>
  <si>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</si>
  <si>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</si>
  <si>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</si>
  <si>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</si>
  <si>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</si>
  <si>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</si>
  <si>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</si>
  <si>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</si>
  <si>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</si>
  <si>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</si>
  <si>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</si>
  <si>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</si>
  <si>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</si>
  <si>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</si>
  <si>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</si>
  <si>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</si>
  <si>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</si>
  <si>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</si>
  <si>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</si>
  <si>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</si>
  <si>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</si>
  <si>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</si>
  <si>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</si>
  <si>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</si>
  <si>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</si>
  <si>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</si>
  <si>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</si>
  <si>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</si>
  <si>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</si>
  <si>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</si>
  <si>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</si>
  <si>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</si>
  <si>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</si>
  <si>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</si>
  <si>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</si>
  <si>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</si>
  <si>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</si>
  <si>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</si>
  <si>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</si>
  <si>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</si>
  <si>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</si>
  <si>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</si>
  <si>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</si>
  <si>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</si>
  <si>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</si>
  <si>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</si>
  <si>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</si>
  <si>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</si>
  <si>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</si>
  <si>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</si>
  <si>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</si>
  <si>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</si>
  <si>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</si>
  <si>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</si>
  <si>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</si>
  <si>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</si>
  <si>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</si>
  <si>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</si>
  <si>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</si>
  <si>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</si>
  <si>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</si>
  <si>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</si>
  <si>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</si>
  <si>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</si>
  <si>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</si>
  <si>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</si>
  <si>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</si>
  <si>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</si>
  <si>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</si>
  <si>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</si>
  <si>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</si>
  <si>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</si>
  <si>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</si>
  <si>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</si>
  <si>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</si>
  <si>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</si>
  <si>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</si>
  <si>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</si>
  <si>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</si>
  <si>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</si>
  <si>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</si>
  <si>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</si>
  <si>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</si>
  <si>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</si>
  <si>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</si>
  <si>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</si>
  <si>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</si>
  <si>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</si>
  <si>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</si>
  <si>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</si>
  <si>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</si>
  <si>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</si>
  <si>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</si>
  <si>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</si>
  <si>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</si>
  <si>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</si>
  <si>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</si>
  <si>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</si>
  <si>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</si>
  <si>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</si>
  <si>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</si>
  <si>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</si>
  <si>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</si>
  <si>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</si>
  <si>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</si>
  <si>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</si>
  <si>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</si>
  <si>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</si>
  <si>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</si>
  <si>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</si>
  <si>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</si>
  <si>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</si>
  <si>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</si>
  <si>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</si>
  <si>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</si>
  <si>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</si>
  <si>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</si>
  <si>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</si>
  <si>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</si>
  <si>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</si>
  <si>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</si>
  <si>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</si>
  <si>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</si>
  <si>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</si>
  <si>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</si>
  <si>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</si>
  <si>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</si>
  <si>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</si>
  <si>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</si>
  <si>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</si>
  <si>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</si>
  <si>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</si>
  <si>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</si>
  <si>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</si>
  <si>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</si>
  <si>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</si>
  <si>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</si>
  <si>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</si>
  <si>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</si>
  <si>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</si>
  <si>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</si>
  <si>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</si>
  <si>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</si>
  <si>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</si>
  <si>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</si>
  <si>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</si>
  <si>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</si>
  <si>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</si>
  <si>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</si>
  <si>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</si>
  <si>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</si>
  <si>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</si>
  <si>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</si>
  <si>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</si>
  <si>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</si>
  <si>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</si>
  <si>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</si>
  <si>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</si>
  <si>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</si>
  <si>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</si>
  <si>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</si>
  <si>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</si>
  <si>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</si>
  <si>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</si>
  <si>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</si>
  <si>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</si>
  <si>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</si>
  <si>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</si>
  <si>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</si>
  <si>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</si>
  <si>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</si>
  <si>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</si>
  <si>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</si>
  <si>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</si>
  <si>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</si>
  <si>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</si>
  <si>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</si>
  <si>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</si>
  <si>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</si>
  <si>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</si>
  <si>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</si>
  <si>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</si>
  <si>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</si>
  <si>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</si>
  <si>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</si>
  <si>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</si>
  <si>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</si>
  <si>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</si>
  <si>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</si>
  <si>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</si>
  <si>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</si>
  <si>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</si>
  <si>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</si>
  <si>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</si>
  <si>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</si>
  <si>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</si>
  <si>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</si>
  <si>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</si>
  <si>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</si>
  <si>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</si>
  <si>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</si>
  <si>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</si>
  <si>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</si>
  <si>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</si>
  <si>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</si>
  <si>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</si>
  <si>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</si>
  <si>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</si>
  <si>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</si>
  <si>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</si>
  <si>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</si>
  <si>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</si>
  <si>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</si>
  <si>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</si>
  <si>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</si>
  <si>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</si>
  <si>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</si>
  <si>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</si>
  <si>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</si>
  <si>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</si>
  <si>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</si>
  <si>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</si>
  <si>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</si>
  <si>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</si>
  <si>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</si>
  <si>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</si>
  <si>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</si>
  <si>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</si>
  <si>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</si>
  <si>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</si>
  <si>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</si>
  <si>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</si>
  <si>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</si>
  <si>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</si>
  <si>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</si>
  <si>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</si>
  <si>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</si>
  <si>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</si>
  <si>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</si>
  <si>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</si>
  <si>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</si>
  <si>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</si>
  <si>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</si>
  <si>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</si>
  <si>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</si>
  <si>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</si>
  <si>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</si>
  <si>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</si>
  <si>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</si>
  <si>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</si>
  <si>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</si>
  <si>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</si>
  <si>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</si>
  <si>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</si>
  <si>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</si>
  <si>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</si>
  <si>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</si>
  <si>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</si>
  <si>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</si>
  <si>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</si>
  <si>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</si>
  <si>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</si>
  <si>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</si>
  <si>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</si>
  <si>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</si>
  <si>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</si>
  <si>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</si>
  <si>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</si>
  <si>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</si>
  <si>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</si>
  <si>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</si>
  <si>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</si>
  <si>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</si>
  <si>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</si>
  <si>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</si>
  <si>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</si>
  <si>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</si>
  <si>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</si>
  <si>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</si>
  <si>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</si>
  <si>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</si>
  <si>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</si>
  <si>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</si>
  <si>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</si>
  <si>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</si>
  <si>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</si>
  <si>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</si>
  <si>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</si>
  <si>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</si>
  <si>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</si>
  <si>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</si>
  <si>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</si>
  <si>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</si>
  <si>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</si>
  <si>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</si>
  <si>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</si>
  <si>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</si>
  <si>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</si>
  <si>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</si>
  <si>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</si>
  <si>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</si>
  <si>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</si>
  <si>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</si>
  <si>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</si>
  <si>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</si>
  <si>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</si>
  <si>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</si>
  <si>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</si>
  <si>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</si>
  <si>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</si>
  <si>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</si>
  <si>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</si>
  <si>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</si>
  <si>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</si>
  <si>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</si>
  <si>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</si>
  <si>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</si>
  <si>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</si>
  <si>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</si>
  <si>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</si>
  <si>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</si>
  <si>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</si>
  <si>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</si>
  <si>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</si>
  <si>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</si>
  <si>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</si>
  <si>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</si>
  <si>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</si>
  <si>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</si>
  <si>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</si>
  <si>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</si>
  <si>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</si>
  <si>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</si>
  <si>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</si>
  <si>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</si>
  <si>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</si>
  <si>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</si>
  <si>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</si>
  <si>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</si>
  <si>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</si>
  <si>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</si>
  <si>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</si>
  <si>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</si>
  <si>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</si>
  <si>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</si>
  <si>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</si>
  <si>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</si>
  <si>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</si>
  <si>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</si>
  <si>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</si>
  <si>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</si>
  <si>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</si>
  <si>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</si>
  <si>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</si>
  <si>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</si>
  <si>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</si>
  <si>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</si>
  <si>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</si>
  <si>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</si>
  <si>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</si>
  <si>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</si>
  <si>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</si>
  <si>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</si>
  <si>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</si>
  <si>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</si>
  <si>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</si>
  <si>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</si>
  <si>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</si>
  <si>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</si>
  <si>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</si>
  <si>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</si>
  <si>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</si>
  <si>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</si>
  <si>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</si>
  <si>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</si>
  <si>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</si>
  <si>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</si>
  <si>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</si>
  <si>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</si>
  <si>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</si>
  <si>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</si>
  <si>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</si>
  <si>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</si>
  <si>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</si>
  <si>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</si>
  <si>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</si>
  <si>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</si>
  <si>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</si>
  <si>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</si>
  <si>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</si>
  <si>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</si>
  <si>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</si>
  <si>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</si>
  <si>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</si>
  <si>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</si>
  <si>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</si>
  <si>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</si>
  <si>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</si>
  <si>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</si>
  <si>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</si>
  <si>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</si>
  <si>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</si>
  <si>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</si>
  <si>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</si>
  <si>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</si>
  <si>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</si>
  <si>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</si>
  <si>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</si>
  <si>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</si>
  <si>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</si>
  <si>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</si>
  <si>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</si>
  <si>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</si>
  <si>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</si>
  <si>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</si>
  <si>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</si>
  <si>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</si>
  <si>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</si>
  <si>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</si>
  <si>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</si>
  <si>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</si>
  <si>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</si>
  <si>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</si>
  <si>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</si>
  <si>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</si>
  <si>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</si>
  <si>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</si>
  <si>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</si>
  <si>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</si>
  <si>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</si>
  <si>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</si>
  <si>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</si>
  <si>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</si>
  <si>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</si>
  <si>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</si>
  <si>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</si>
  <si>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</si>
  <si>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</si>
  <si>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</si>
  <si>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</si>
  <si>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</si>
  <si>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</si>
  <si>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</si>
  <si>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</si>
  <si>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</si>
  <si>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</si>
  <si>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</si>
  <si>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</si>
  <si>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</si>
  <si>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</si>
  <si>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</si>
  <si>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</si>
  <si>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</si>
  <si>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</si>
  <si>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</si>
  <si>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</si>
  <si>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</si>
  <si>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</si>
  <si>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</si>
  <si>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</si>
  <si>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</si>
  <si>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</si>
  <si>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</si>
  <si>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</si>
  <si>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</si>
  <si>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</si>
  <si>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</si>
  <si>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</si>
  <si>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</si>
  <si>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</si>
  <si>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</si>
  <si>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</si>
  <si>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</si>
  <si>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</si>
  <si>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</si>
  <si>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</si>
  <si>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</si>
  <si>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</si>
  <si>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</si>
  <si>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</si>
  <si>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</si>
  <si>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</si>
  <si>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</si>
  <si>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</si>
  <si>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</si>
  <si>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</si>
  <si>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</si>
  <si>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</si>
  <si>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</si>
  <si>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</si>
  <si>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</si>
  <si>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</si>
  <si>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</si>
  <si>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</si>
  <si>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</si>
  <si>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</si>
  <si>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</si>
  <si>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</si>
  <si>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</si>
  <si>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</si>
  <si>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</si>
  <si>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</si>
  <si>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</si>
  <si>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</si>
  <si>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</si>
  <si>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</si>
  <si>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</si>
  <si>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</si>
  <si>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</si>
  <si>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</si>
  <si>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</si>
  <si>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</si>
  <si>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</si>
  <si>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</si>
  <si>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</si>
  <si>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</si>
  <si>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</si>
  <si>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</si>
  <si>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</si>
  <si>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</si>
  <si>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</si>
  <si>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</si>
  <si>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</si>
  <si>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</si>
  <si>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</si>
  <si>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</si>
  <si>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</si>
  <si>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</si>
  <si>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</si>
  <si>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</si>
  <si>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</si>
  <si>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</si>
  <si>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</si>
  <si>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</si>
  <si>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</si>
  <si>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</si>
  <si>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</si>
  <si>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</si>
  <si>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</si>
  <si>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</si>
  <si>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</si>
  <si>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</si>
  <si>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</si>
  <si>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</si>
  <si>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</si>
  <si>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</si>
  <si>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</si>
  <si>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</si>
  <si>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</si>
  <si>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</si>
  <si>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</si>
  <si>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</si>
  <si>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</si>
  <si>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</si>
  <si>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</si>
  <si>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</si>
  <si>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</si>
  <si>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</si>
  <si>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</si>
  <si>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</si>
  <si>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</si>
  <si>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</si>
  <si>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</si>
  <si>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</si>
  <si>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</si>
  <si>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</si>
  <si>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</si>
  <si>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</si>
  <si>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</si>
  <si>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</si>
  <si>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</si>
  <si>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</si>
  <si>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</si>
  <si>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</si>
  <si>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</si>
  <si>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</si>
  <si>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</si>
  <si>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</si>
  <si>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</si>
  <si>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</si>
  <si>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</si>
  <si>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</si>
  <si>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</si>
  <si>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</si>
  <si>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</si>
  <si>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</si>
  <si>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</si>
  <si>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</si>
  <si>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</si>
  <si>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</si>
  <si>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</si>
  <si>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</si>
  <si>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</si>
  <si>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</si>
  <si>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</si>
  <si>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</si>
  <si>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</si>
  <si>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</si>
  <si>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</si>
  <si>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</si>
  <si>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</si>
  <si>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</si>
  <si>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</si>
  <si>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</si>
  <si>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</si>
  <si>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</si>
  <si>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</si>
  <si>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</si>
  <si>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</si>
  <si>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</si>
  <si>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</si>
  <si>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</si>
  <si>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</si>
  <si>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</si>
  <si>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</si>
  <si>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</si>
  <si>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</si>
  <si>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</si>
  <si>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</si>
  <si>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</si>
  <si>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</si>
  <si>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</si>
  <si>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</si>
  <si>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</si>
  <si>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</si>
  <si>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</si>
  <si>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</si>
  <si>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</si>
  <si>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</si>
  <si>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</si>
  <si>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</si>
  <si>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</si>
  <si>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</si>
  <si>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</si>
  <si>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</si>
  <si>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</si>
  <si>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</si>
  <si>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</si>
  <si>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</si>
  <si>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</si>
  <si>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</si>
  <si>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</si>
  <si>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</si>
  <si>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</si>
  <si>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</si>
  <si>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</si>
  <si>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</si>
  <si>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</si>
  <si>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</si>
  <si>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</si>
  <si>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</si>
  <si>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</si>
  <si>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</si>
  <si>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</si>
  <si>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</si>
  <si>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</si>
  <si>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</si>
  <si>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</si>
  <si>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</si>
  <si>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</si>
  <si>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</si>
  <si>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</si>
  <si>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</si>
  <si>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</si>
  <si>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</si>
  <si>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</si>
  <si>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</si>
  <si>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</si>
  <si>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</si>
  <si>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</si>
  <si>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</si>
  <si>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</si>
  <si>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</si>
  <si>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</si>
  <si>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</si>
  <si>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</si>
  <si>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</si>
  <si>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</si>
  <si>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</si>
  <si>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</si>
  <si>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</si>
  <si>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</si>
  <si>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</si>
  <si>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</si>
  <si>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</si>
  <si>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</si>
  <si>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</si>
  <si>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</si>
  <si>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</si>
  <si>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</si>
  <si>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</si>
  <si>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</si>
  <si>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</si>
  <si>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</si>
  <si>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</si>
  <si>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</si>
  <si>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</si>
  <si>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</si>
  <si>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</si>
  <si>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</si>
  <si>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</si>
  <si>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</si>
  <si>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</si>
  <si>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</si>
  <si>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</si>
  <si>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</si>
  <si>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</si>
  <si>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</si>
  <si>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</si>
  <si>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</si>
  <si>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</si>
  <si>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</si>
  <si>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</si>
  <si>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</si>
  <si>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</si>
  <si>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</si>
  <si>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</si>
  <si>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</si>
  <si>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</si>
  <si>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</si>
  <si>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</si>
  <si>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</si>
  <si>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</si>
  <si>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</si>
  <si>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</si>
  <si>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</si>
  <si>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</si>
  <si>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</si>
  <si>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</si>
  <si>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</si>
  <si>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</si>
  <si>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</si>
  <si>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</si>
  <si>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</si>
  <si>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</si>
  <si>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</si>
  <si>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</si>
  <si>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</si>
  <si>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</si>
  <si>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</si>
  <si>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</si>
  <si>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</si>
  <si>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</si>
  <si>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</si>
  <si>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</si>
  <si>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</si>
  <si>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</si>
  <si>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</si>
  <si>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</si>
  <si>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</si>
  <si>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</si>
  <si>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</si>
  <si>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</si>
  <si>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</si>
  <si>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</si>
  <si>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</si>
  <si>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</si>
  <si>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</si>
  <si>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</si>
  <si>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</si>
  <si>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</si>
  <si>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</si>
  <si>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</si>
  <si>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</si>
  <si>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</si>
  <si>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</si>
  <si>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</si>
  <si>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</si>
  <si>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</si>
  <si>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</si>
  <si>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</si>
  <si>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</si>
  <si>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</si>
  <si>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</si>
  <si>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</si>
  <si>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</si>
  <si>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</si>
  <si>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</si>
  <si>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</si>
  <si>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</si>
  <si>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</si>
  <si>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</si>
  <si>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</si>
  <si>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</si>
  <si>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</si>
  <si>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</si>
  <si>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</si>
  <si>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</si>
  <si>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</si>
  <si>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</si>
  <si>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</si>
  <si>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</si>
  <si>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</si>
  <si>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</si>
  <si>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</si>
  <si>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</si>
  <si>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</si>
  <si>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</si>
  <si>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</si>
  <si>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</si>
  <si>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</si>
  <si>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</si>
  <si>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</si>
  <si>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</si>
  <si>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</si>
  <si>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</si>
  <si>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</si>
  <si>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</si>
  <si>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</si>
  <si>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</si>
  <si>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</si>
  <si>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</si>
  <si>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</si>
  <si>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</si>
  <si>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</si>
  <si>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</si>
  <si>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</si>
  <si>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</si>
  <si>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</si>
  <si>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</si>
  <si>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</si>
  <si>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</si>
  <si>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</si>
  <si>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</si>
  <si>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</si>
  <si>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</si>
  <si>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</si>
  <si>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</si>
  <si>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</si>
  <si>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</si>
  <si>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</si>
  <si>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</si>
  <si>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</si>
  <si>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</si>
  <si>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</si>
  <si>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</si>
  <si>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</si>
  <si>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</si>
  <si>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</si>
  <si>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</si>
  <si>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</si>
  <si>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</si>
  <si>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</si>
  <si>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</si>
  <si>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</si>
  <si>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</si>
  <si>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</si>
  <si>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</si>
  <si>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</si>
  <si>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</si>
  <si>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</si>
  <si>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</si>
  <si>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</si>
  <si>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</si>
  <si>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</si>
  <si>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</si>
  <si>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</si>
  <si>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</si>
  <si>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</si>
  <si>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</si>
  <si>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</si>
  <si>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</si>
  <si>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</si>
  <si>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</si>
  <si>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</si>
  <si>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</si>
  <si>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</si>
  <si>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</si>
  <si>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</si>
  <si>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</si>
  <si>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</si>
  <si>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</si>
  <si>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</si>
  <si>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</si>
  <si>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</si>
  <si>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</si>
  <si>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</si>
  <si>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</si>
  <si>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</si>
  <si>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</si>
  <si>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</si>
  <si>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</si>
  <si>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</si>
  <si>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</si>
  <si>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</si>
  <si>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</si>
  <si>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</si>
  <si>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</si>
  <si>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</si>
  <si>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</si>
  <si>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</si>
  <si>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</si>
  <si>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</si>
  <si>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</si>
  <si>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</si>
  <si>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</si>
  <si>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</si>
  <si>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</si>
  <si>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</si>
  <si>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</si>
  <si>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</si>
  <si>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</si>
  <si>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</si>
  <si>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</si>
  <si>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</si>
  <si>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</si>
  <si>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</si>
  <si>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</si>
  <si>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</si>
  <si>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</si>
  <si>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</si>
  <si>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</si>
  <si>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</si>
  <si>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</si>
  <si>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</si>
  <si>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</si>
  <si>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</si>
  <si>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</si>
  <si>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</si>
  <si>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</si>
  <si>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</si>
  <si>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</si>
  <si>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</si>
  <si>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</si>
  <si>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</si>
  <si>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</si>
  <si>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</si>
  <si>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</si>
  <si>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</si>
  <si>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</si>
  <si>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</si>
  <si>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</si>
  <si>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</si>
  <si>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</si>
  <si>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</si>
  <si>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</si>
  <si>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</si>
  <si>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</si>
  <si>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</si>
  <si>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</si>
  <si>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</si>
  <si>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</si>
  <si>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</si>
  <si>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</si>
  <si>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</si>
  <si>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</si>
  <si>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</si>
  <si>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</si>
  <si>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</si>
  <si>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</si>
  <si>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</si>
  <si>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</si>
  <si>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</si>
  <si>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</si>
  <si>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</si>
  <si>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</si>
  <si>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</si>
  <si>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</si>
  <si>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</si>
  <si>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</si>
  <si>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</si>
  <si>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</si>
  <si>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</si>
  <si>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</si>
  <si>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</si>
  <si>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</si>
  <si>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</si>
  <si>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</si>
  <si>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</si>
  <si>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</si>
  <si>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</si>
  <si>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</si>
  <si>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</si>
  <si>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</si>
  <si>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</si>
  <si>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</si>
  <si>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</si>
  <si>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</si>
  <si>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</si>
  <si>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</si>
  <si>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</si>
  <si>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</si>
  <si>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</si>
  <si>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</si>
  <si>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</si>
  <si>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</si>
  <si>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</si>
  <si>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</si>
  <si>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</si>
  <si>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</si>
  <si>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</si>
  <si>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</si>
  <si>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</si>
  <si>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</si>
  <si>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</si>
  <si>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</si>
  <si>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</si>
  <si>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</si>
  <si>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</si>
  <si>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</si>
  <si>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</si>
  <si>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</si>
  <si>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</si>
  <si>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</si>
  <si>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</si>
  <si>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</si>
  <si>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</si>
  <si>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</si>
  <si>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</si>
  <si>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</si>
  <si>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</si>
  <si>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</si>
  <si>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</si>
  <si>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</si>
  <si>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</si>
  <si>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</si>
  <si>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</si>
  <si>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</si>
  <si>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</si>
  <si>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</si>
  <si>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</si>
  <si>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</si>
  <si>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</si>
  <si>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</si>
  <si>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</si>
  <si>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</si>
  <si>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</si>
  <si>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</si>
  <si>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</si>
  <si>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</si>
  <si>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</si>
  <si>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</si>
  <si>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</si>
  <si>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</si>
  <si>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</si>
  <si>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</si>
  <si>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</si>
  <si>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</si>
  <si>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</si>
  <si>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</si>
  <si>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</si>
  <si>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</si>
  <si>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</si>
  <si>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</si>
  <si>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</si>
  <si>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</si>
  <si>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</si>
  <si>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</si>
  <si>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</si>
  <si>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</si>
  <si>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</si>
  <si>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</si>
  <si>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</si>
  <si>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</si>
  <si>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</si>
  <si>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</si>
  <si>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Blidariu Cristian Tiberiu</t>
  </si>
  <si>
    <t>Revitalizarea oraşului Anina prin reconversia şi reabilitarea peisajului şi ansamblului industrial istoric: Întreprinderea Minieră Anina şi Uzinele de Fier Anina</t>
  </si>
  <si>
    <t>Bendariu Eugen</t>
  </si>
  <si>
    <t>Szavui Szilvester</t>
  </si>
  <si>
    <t>KOVAKS Silviu</t>
  </si>
  <si>
    <t>Centru Comunitar, Pecica</t>
  </si>
  <si>
    <t>Incubator Afaceri, Arad</t>
  </si>
  <si>
    <t>Tincu Doriana</t>
  </si>
  <si>
    <t>Centru Comunitar, Kuckz, Timisoara</t>
  </si>
  <si>
    <t>Neagu Frujina</t>
  </si>
  <si>
    <t>Teatrul German de Stat, Spatiu Alternativ</t>
  </si>
  <si>
    <t>Lorena Breaza</t>
  </si>
  <si>
    <t>Muzeul uneltelor</t>
  </si>
  <si>
    <t>Traseul memoriei</t>
  </si>
  <si>
    <t>Ciciu Ioana</t>
  </si>
  <si>
    <t>Paula Onicala</t>
  </si>
  <si>
    <t>Tiron Andrei</t>
  </si>
  <si>
    <t>Centru Comunitar, Sandra</t>
  </si>
  <si>
    <t>Norbert Karpati</t>
  </si>
  <si>
    <t>Reconverisa bisericii franciscane din cetatea Aradului</t>
  </si>
  <si>
    <t>Cazacu Cosmin</t>
  </si>
  <si>
    <t>Ruxandra Negrut</t>
  </si>
  <si>
    <t>Centru alternativ de educare a copiilor cu activitati locomotorii</t>
  </si>
  <si>
    <t>Popa Iulia</t>
  </si>
  <si>
    <t>Multiplexity</t>
  </si>
  <si>
    <t>Boca Bogdan</t>
  </si>
  <si>
    <t>Facultate de Arte si Design, Arad</t>
  </si>
  <si>
    <t xml:space="preserve">Matei Alexandra </t>
  </si>
  <si>
    <t>Muzeu de Arta Contemporana</t>
  </si>
  <si>
    <t>Ioana Haias</t>
  </si>
  <si>
    <t>Penitenciar pentru femei</t>
  </si>
  <si>
    <t>Stefan Gal Ioana</t>
  </si>
  <si>
    <t>Liceul Lenau, Timisoara</t>
  </si>
  <si>
    <t>Patrascu Dorin</t>
  </si>
  <si>
    <t>Dumlesc Stefania</t>
  </si>
  <si>
    <t>Regenrara rurala prin implant de fcuntie, Balomir, Hunedoara</t>
  </si>
  <si>
    <t>Bogdan Voridan</t>
  </si>
  <si>
    <t>Cezar Marzan</t>
  </si>
  <si>
    <t>Biblioteca Universitara si parc Tematic</t>
  </si>
  <si>
    <t>Neacsu David</t>
  </si>
  <si>
    <t>Muzeul Revolutiei</t>
  </si>
  <si>
    <t>Cira Andrei</t>
  </si>
  <si>
    <t>Memorialul Revolutiei</t>
  </si>
  <si>
    <t>Spatiu public in mediul rural si impactul asupra Comunitatii</t>
  </si>
  <si>
    <t>The street as a public space in the workers colony ans the impact on the ghetto type community</t>
  </si>
  <si>
    <t>Institut de cercetare astronomica</t>
  </si>
  <si>
    <t>Concurs interantional Think Brick, Wienerberger</t>
  </si>
  <si>
    <t>Tiron Andrei, Concursul BETA</t>
  </si>
  <si>
    <t>Between the Lines, Iancu Jaqueline, Laura Argeseanu, concursul Think Brick</t>
  </si>
  <si>
    <t>Școală de vara Triplex Confinium Jimbolia LTT2</t>
  </si>
  <si>
    <t>Școală de vara Triplex Confinium Kikinda LTT2</t>
  </si>
  <si>
    <t>Bazele proiectarii 1</t>
  </si>
  <si>
    <t>Geografie Urbana</t>
  </si>
  <si>
    <t>anul 1, arhitectura</t>
  </si>
  <si>
    <t>https://cv.upt.ro/course/view.php?id=3769</t>
  </si>
  <si>
    <t>Curs Teoria Arhitecturii sem. 1</t>
  </si>
  <si>
    <t>Curs Teoria Arhitecturii sem. 2</t>
  </si>
  <si>
    <t>https://cv.upt.ro/course/view.php?id=2132</t>
  </si>
  <si>
    <t>Triplex Confinium</t>
  </si>
  <si>
    <t>RO01-KA203-063881.</t>
  </si>
  <si>
    <t>Blidariu Cristian Tiberiu, Oana Simionescu, Ana Branea, Mihai Danciu, Bogdan Demetrescu, Bogdan Isopescu, Stefana Badescu</t>
  </si>
  <si>
    <t xml:space="preserve">Expozitia FAUT sem 1 2020, Blidariu Cristian, Claudiu Toma, Vlad Gavoronski, Catalina Bocan, Bogdan Demetrescu </t>
  </si>
  <si>
    <t>The Answering Machine, Participare FAUT la Viena Design Week, Blidariu Cristian, Oana Simionescu, Bogdan Demetrescu, Ana Branea. Marius Gaman, Gabriela Pascu</t>
  </si>
  <si>
    <t>2,14 scoli de arhitectura</t>
  </si>
  <si>
    <t>Igloo, octombrie/noiembrie 2017</t>
  </si>
  <si>
    <t>Oglinda lui Foucault
sau cum cercetarea te pune în faţa oglinzii.</t>
  </si>
  <si>
    <t>Enformation, Conferinta: Acces la literatura științifică, ediția a VII-a, Timisoara</t>
  </si>
  <si>
    <t>Acorduri Erasmus</t>
  </si>
  <si>
    <t>SAPIENZA - Università di Roma</t>
  </si>
  <si>
    <t>UNIVERSITA degli STUDI di FERRARA</t>
  </si>
  <si>
    <t>UNIVERSITY of Palermo</t>
  </si>
  <si>
    <t>UNIVERSITA degli STUDI di SALERNO</t>
  </si>
  <si>
    <t>UNIVERSITA degli STUDI di TRENTO</t>
  </si>
  <si>
    <t>UNIVERSITA degli STUDI di NAPOLI</t>
  </si>
  <si>
    <t>UNIVERSITE CATHOLIQUE DE LOUVAIN</t>
  </si>
  <si>
    <t>UNIVERISTY of GRANADA</t>
  </si>
  <si>
    <t>UNIVERSIDAD de SEVILLA</t>
  </si>
  <si>
    <t>Prodecan</t>
  </si>
  <si>
    <t>Facultatea de Arhitectura si Urbanism</t>
  </si>
  <si>
    <t>Membru Consiliul Facultatii</t>
  </si>
  <si>
    <t>Membru in Boardul Facultatii</t>
  </si>
  <si>
    <t>UNIVERSITY of OSTRAVA</t>
  </si>
  <si>
    <t>UNIVERISTY of COTTBUS</t>
  </si>
  <si>
    <t>KAUNAS UNIVERISTY of TECHNOLOGY</t>
  </si>
  <si>
    <t>LODZ UNIVERISTY</t>
  </si>
  <si>
    <t>UNIVERISTY OF COIMBRA</t>
  </si>
  <si>
    <t>UNIVERISTY OF NOVI SAD</t>
  </si>
  <si>
    <t>UNIVERISTY OF PECS</t>
  </si>
  <si>
    <t>BAKU Engineering</t>
  </si>
  <si>
    <t>Metropolitan Univ if Tirana</t>
  </si>
  <si>
    <t>Univerisity American College Skopje</t>
  </si>
  <si>
    <t>Mustafa Kemal University</t>
  </si>
  <si>
    <t>Eskisehir Osmangazi Univesity</t>
  </si>
  <si>
    <t>Istambul Sabahattin Univeristy</t>
  </si>
  <si>
    <t>Isatmbul Rumeli University</t>
  </si>
  <si>
    <t>OBUDA Univeristy</t>
  </si>
  <si>
    <t>Sponsorizare Wienerberger concurs THINK BRICK</t>
  </si>
  <si>
    <t xml:space="preserve">Sponsorizare GEZE Romania (dotare Club A) in produse </t>
  </si>
  <si>
    <t>Platformă Social media  An1+ Blog An 1</t>
  </si>
  <si>
    <t>Platformă Social media An1+ Blog An 1</t>
  </si>
  <si>
    <t xml:space="preserve">Platformă Social media Facultate  </t>
  </si>
  <si>
    <t xml:space="preserve">Platformă Social media Facultate </t>
  </si>
  <si>
    <t>noiembrie 2019  Comisie prediplome Unit proiecatre Complexa</t>
  </si>
  <si>
    <t>martie 2020 Comisie Prediplome Unit proiecatre Complexa</t>
  </si>
  <si>
    <t>martie 2020 Comisie Prediplome Unit urbanism</t>
  </si>
  <si>
    <t>mai 2020 Comisie Prediplome Unit Proiectare Complexa</t>
  </si>
  <si>
    <t>mai 2019 Comisie prediplome Unit proiectare Complexa</t>
  </si>
  <si>
    <t>mai 2018 Comisie prediplome Unit proiectare Complexa</t>
  </si>
  <si>
    <t>martie 2018 Comisie prediplome Unit proiectare complexa</t>
  </si>
  <si>
    <t>martie 2018 Comisie prediplome Unit urbanism</t>
  </si>
  <si>
    <t>iunie 2018 Comisie diplome Unit proiecare Complexa</t>
  </si>
  <si>
    <t>septembrie 2019 Comisie diplome Unit urbanism</t>
  </si>
  <si>
    <t>iunie 2020 Comisie diplome Unit urbanism</t>
  </si>
  <si>
    <t>iunie 2021 Comisie diplome Unit proiectare complexa</t>
  </si>
  <si>
    <t>septembrie 2021 Comisie diplome Unit proiectare complexa</t>
  </si>
  <si>
    <t>Comisie notare examen teroetic de licenta MAI</t>
  </si>
  <si>
    <t>iunie 2019 Comisie diplome Unit Proiecatre complexa</t>
  </si>
  <si>
    <t>martie 2021 Comisie Prediplome Unit Proiectare Complexa</t>
  </si>
  <si>
    <t>Comisia de subiecte concurs Hans Faklemann</t>
  </si>
  <si>
    <t>Comisia de subiecte admitere FAUT</t>
  </si>
  <si>
    <t>Ordinul Arhitectilor din Romania</t>
  </si>
  <si>
    <t>Premiul Ioan De Sabata</t>
  </si>
  <si>
    <t>Universitatea Politehnica din Timisoara</t>
  </si>
  <si>
    <t>The Challenge Academy, Bucuresti</t>
  </si>
  <si>
    <t>Workshop Eseu de Arhitectura Asociatia A4</t>
  </si>
  <si>
    <t>Expoziție Jimbolia, Summer School Triplex Confinium, Blidariu Cristian, Oana Simionescu</t>
  </si>
  <si>
    <t>Provare FAUT in cadrul eveminentului Alege Arhitectura 2020 Baia Mare</t>
  </si>
  <si>
    <t>Provare FAUT in cadrul eveminentului  FAUT 50 (eveniment online) pregatire materiale</t>
  </si>
  <si>
    <t xml:space="preserve">Conceptie si editare brosura promovare FAUT </t>
  </si>
  <si>
    <t>Membru Cosiliu de departament</t>
  </si>
  <si>
    <t>Mobilitate Teaching Eramus+ la UNIBE Santo Domingo Republica Dominicana.</t>
  </si>
  <si>
    <t>Kiss Bogdan, Tournai, sem 1</t>
  </si>
  <si>
    <t>Carpencu Glad, Bruxelles, sem 2</t>
  </si>
  <si>
    <t>Carpencu Glad, Bruxelles, sem 1</t>
  </si>
  <si>
    <t>Iselin Lolici, Mons, sem2</t>
  </si>
  <si>
    <t>Petho Dora, Cottbus, sem 1</t>
  </si>
  <si>
    <t xml:space="preserve">Munich Ornella, Karlsruhe, sem 2 </t>
  </si>
  <si>
    <t>Silaghi Sorin Catania, sem 2</t>
  </si>
  <si>
    <t>Florea Andreea, Cottbus, sem 1</t>
  </si>
  <si>
    <t>Prada Francesca Ferrara, sem 2</t>
  </si>
  <si>
    <t>Bulgaru Irina, Ferarra, sem 2</t>
  </si>
  <si>
    <t>Bologea Raoul, Napoli, sem 2</t>
  </si>
  <si>
    <t>Perta Anita, Napoli, sem 2</t>
  </si>
  <si>
    <t>Cosovanu Mihai, Napoli, sem 2</t>
  </si>
  <si>
    <t>Penciu Bianca, napoli, sem 2</t>
  </si>
  <si>
    <t>Tapla Evghenia, Palermo, sem 2</t>
  </si>
  <si>
    <t>Puris Roxana Palermo, sem 1</t>
  </si>
  <si>
    <t>Todirica Alexandru, Roma, sem 2</t>
  </si>
  <si>
    <t>Otelaru Teofil, Roma , sem 2</t>
  </si>
  <si>
    <t>Belita George, Roma, sem 2</t>
  </si>
  <si>
    <t>Apostol Cristiana, Trento, sem1</t>
  </si>
  <si>
    <t>Chirila Oana, Trento, sem 1</t>
  </si>
  <si>
    <t>Balint Alexandru, Catania, sem 2</t>
  </si>
  <si>
    <t>Hosu Denisa, Coimbra, sem 1</t>
  </si>
  <si>
    <t>Serbanescu Simona, Granada, sem 2</t>
  </si>
  <si>
    <t>Stiglet Teodora Granda, sem 2</t>
  </si>
  <si>
    <t>Ungur Cristina, Sevillia, sem 2</t>
  </si>
  <si>
    <t>Rachitan Laura, Sevillia, sem 2</t>
  </si>
  <si>
    <t>Tincu Dorina, Sevillia, sem 2</t>
  </si>
  <si>
    <t>Simion Sonya, Sevillia, sem 2</t>
  </si>
  <si>
    <t>Tutuianu Andra, Sevillia sem 2</t>
  </si>
  <si>
    <t>Szabo Georgiana, Sevillia, sem 2</t>
  </si>
  <si>
    <t>Badoi Denisa, Budapesta, sem 1</t>
  </si>
  <si>
    <t>Badoi Denisa, Budapesta, sem 2</t>
  </si>
  <si>
    <t>Grodea Orsolya, Budapesta, sem1</t>
  </si>
  <si>
    <t>Grodea Orsolya, Budapesta, sem2</t>
  </si>
  <si>
    <t>Peter Timeea, Budapesta, sem 1</t>
  </si>
  <si>
    <t>Peter Timeea, Budapesta, sem 2</t>
  </si>
  <si>
    <t>Szavui Szilvester, Pecs, sem 2</t>
  </si>
  <si>
    <t>Mihaly Rita, Pecs, sem1</t>
  </si>
  <si>
    <t>Vitan Alexandra Louvain, sem 1</t>
  </si>
  <si>
    <t>Stan Alexandra, Louvain, sem 1</t>
  </si>
  <si>
    <t>Popa Iulia, Cotbuss, sem 1</t>
  </si>
  <si>
    <t>Zubcu Mihai, Karlsruhe, sem 1</t>
  </si>
  <si>
    <t>Maduta Alexandru, Sevillia, sem1</t>
  </si>
  <si>
    <t>Maduta Alexandru, Sevillia, sem2</t>
  </si>
  <si>
    <t>Braje Mircea, Sevillia , sem 1</t>
  </si>
  <si>
    <t>Braje Mircea, Sevillia , sem 2</t>
  </si>
  <si>
    <t>Marin Alexandra, Sevillia, sem 1</t>
  </si>
  <si>
    <t>Marin Alexandra, Sevillia, sem 2</t>
  </si>
  <si>
    <t>Stan Ioana, Sevillia, sem 1</t>
  </si>
  <si>
    <t>Stan Ioana, Sevillia, sem 2</t>
  </si>
  <si>
    <t>Bistrian Elizia Miriam Sevillia, sem 1</t>
  </si>
  <si>
    <t>Bancos Adrian, Sevillia, sem 1</t>
  </si>
  <si>
    <t>Bancos Adrian, Sevillia, sem 2</t>
  </si>
  <si>
    <t>Bistrian Elizia Miriam Sevillia, sem 2</t>
  </si>
  <si>
    <t>Todoran Anda, Ferrara, sem 1</t>
  </si>
  <si>
    <t>Todoran Anda, Ferrara, sem 2</t>
  </si>
  <si>
    <t>Negrut Ruxandra Palermo, sem 2</t>
  </si>
  <si>
    <t>Harjea Camelia, palermo, sem 2</t>
  </si>
  <si>
    <t>Boudi Alexandra, Roma, sem 2</t>
  </si>
  <si>
    <t>Budurean Bianca, Roma, sem 2</t>
  </si>
  <si>
    <t>Lucan Amanda, Roma, sem 2</t>
  </si>
  <si>
    <t>Danu Alexandru, Salerno, sem 2</t>
  </si>
  <si>
    <t>Kovacs Adrian, Salerno, sem 2</t>
  </si>
  <si>
    <t>Petcu Razvan, Trento, sem 2</t>
  </si>
  <si>
    <t>Brindescu Cristina, Trento, sem 2</t>
  </si>
  <si>
    <t>Postolache Nicoleta, Coimbra sem 1</t>
  </si>
  <si>
    <t>Postolache Nicoleta, Coimbra sem 2</t>
  </si>
  <si>
    <t>Tomoi Alexandru, Coimbra sem1</t>
  </si>
  <si>
    <t>Haias Ioana, Lodz, sem2</t>
  </si>
  <si>
    <t>Matei Alexandra Lodz sem 2</t>
  </si>
  <si>
    <t>Bujdei Emanule, Varsovia, sem 2</t>
  </si>
  <si>
    <t>Varga Bettina, Louvain, sem1</t>
  </si>
  <si>
    <t>Florei laura , Louvain, sem 1</t>
  </si>
  <si>
    <t>Dud Liza , Cotbuss, sem 1</t>
  </si>
  <si>
    <t>Nica Madalina, Karlsruhe, sem1</t>
  </si>
  <si>
    <t>Maciulschi Daiana, Karlsruhe, sem 1</t>
  </si>
  <si>
    <t>Moise Diana, Napoli sem2</t>
  </si>
  <si>
    <t>Tudosie Remus, Napoli sem 2</t>
  </si>
  <si>
    <t>Popescu Razvan, Ferrara, sem 1</t>
  </si>
  <si>
    <t>Popescu Razvan, Ferrara, sem 2</t>
  </si>
  <si>
    <t>Timut Sergiu, Ferrara, sem 1</t>
  </si>
  <si>
    <t>Timut Sergiu, Ferrara, sem 2</t>
  </si>
  <si>
    <t>Ciobanu Diana, Palermo, sem 2</t>
  </si>
  <si>
    <t>Popescu Corneliu, palermo, sem 2</t>
  </si>
  <si>
    <t>Stancu Iulia, Roma sem 1</t>
  </si>
  <si>
    <t xml:space="preserve">Dinu Osman, Roma, sem 1 </t>
  </si>
  <si>
    <t>Dumulesc Stefania, Roma, sem 1</t>
  </si>
  <si>
    <t>Aritoni Alice, Coimbra, sem 2</t>
  </si>
  <si>
    <t>Stefan Gal, Sevilia, sem 2</t>
  </si>
  <si>
    <t>Patruca Andrada, Sevillia, sem 2</t>
  </si>
  <si>
    <t>Sasec Cosmin, Sevillia, sem 2</t>
  </si>
  <si>
    <t>Marian Nicoleta, Sevillia, sem 2</t>
  </si>
  <si>
    <t>Tiumut Raluca, Sevillia, sem 2</t>
  </si>
  <si>
    <t>Petrascu Dorin, Sevillia, sem 2</t>
  </si>
  <si>
    <t>Cioclu Raluca, Karlsruhe, sem 2</t>
  </si>
  <si>
    <t>Cristea Roxana, Karlsruhe, sem 2</t>
  </si>
  <si>
    <t>Buzulica  David, Granda, sem 1</t>
  </si>
  <si>
    <t>Mandae Eugen Granda, sem 1</t>
  </si>
  <si>
    <t>Mandae Eugen Granda, sem 2</t>
  </si>
  <si>
    <t>Sub îndrumarea comisiei care include Conferențiar Blidariu Cristian Tiberiu</t>
  </si>
  <si>
    <t>Oana Grecean (Banescu)</t>
  </si>
  <si>
    <t>Triplex Confinium, Exploring Gaps and Mismatches in Architecture Higher Education Programs Through an Open Competition Platform</t>
  </si>
  <si>
    <t>IAFeS International Conference NETTIES &amp; DigiCulture Erasmus+ Closing Workshop 21-24 iulie 2021, Timisoara</t>
  </si>
  <si>
    <t>JAUH</t>
  </si>
  <si>
    <t>SCSS</t>
  </si>
  <si>
    <t>Digital Culture in Education, Science and Technology</t>
  </si>
  <si>
    <t>Blidariu Cristian Tiberiu, Oana Simionescu, Cristi Pop</t>
  </si>
  <si>
    <t>IAFeS</t>
  </si>
  <si>
    <t>978-3-9505150-0-8</t>
  </si>
  <si>
    <t>Blidariu Cristian Tiberiu, Ana Branea</t>
  </si>
  <si>
    <t>Blidariu Cristian Tiberiu, Bogdan Isopescu</t>
  </si>
  <si>
    <t>Modernizare si reamenajare Club A, Facultatea de Arhitectura si Urbansim</t>
  </si>
  <si>
    <t xml:space="preserve">Ghid  in cadrul programului Tur de Arhitectura al OAR.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</si>
</sst>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3" fillId="5" borderId="51" applyNumberFormat="0" applyAlignment="0" applyProtection="0"/>
  </cellStyleXfs>
  <cellXfs count="61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4"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NumberFormat="1" applyFont="1" applyBorder="1" applyAlignment="1" applyProtection="1">
      <alignment horizontal="center" vertical="center" wrapText="1"/>
      <protection locked="0"/>
    </xf>
    <xf numFmtId="0" fontId="29"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3" fillId="0" borderId="0" xfId="0" applyFont="1" applyProtection="1"/>
    <xf numFmtId="0" fontId="0" fillId="0" borderId="0" xfId="0" applyProtection="1">
      <protection locked="0"/>
    </xf>
    <xf numFmtId="0" fontId="11" fillId="0" borderId="0" xfId="0" applyFont="1" applyProtection="1">
      <protection locked="0" hidden="1"/>
    </xf>
    <xf numFmtId="0" fontId="11"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49" fontId="13" fillId="0" borderId="15" xfId="0" applyNumberFormat="1" applyFont="1" applyBorder="1" applyAlignment="1" applyProtection="1">
      <alignment horizontal="center" vertical="center" wrapText="1"/>
      <protection locked="0" hidden="1"/>
    </xf>
    <xf numFmtId="0" fontId="13" fillId="0" borderId="0" xfId="0" applyFont="1" applyBorder="1" applyProtection="1">
      <protection locked="0" hidden="1"/>
    </xf>
    <xf numFmtId="1" fontId="13" fillId="0" borderId="1" xfId="0" applyNumberFormat="1" applyFont="1" applyBorder="1" applyAlignment="1" applyProtection="1">
      <alignment horizontal="center" vertical="center" wrapText="1"/>
      <protection hidden="1"/>
    </xf>
    <xf numFmtId="0" fontId="29" fillId="0" borderId="0" xfId="0" applyFont="1" applyBorder="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15" fillId="0" borderId="1" xfId="0" applyFont="1" applyBorder="1" applyAlignment="1" applyProtection="1">
      <alignment horizontal="center" vertical="center"/>
    </xf>
    <xf numFmtId="49" fontId="13" fillId="0" borderId="0" xfId="0" applyNumberFormat="1" applyFont="1" applyProtection="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3" fillId="0" borderId="0" xfId="0" applyFont="1" applyAlignment="1" applyProtection="1">
      <alignment horizontal="left"/>
      <protection locked="0"/>
    </xf>
    <xf numFmtId="0" fontId="11" fillId="0" borderId="0" xfId="0" applyFont="1" applyAlignment="1" applyProtection="1">
      <alignment horizontal="left"/>
      <protection locked="0"/>
    </xf>
    <xf numFmtId="49" fontId="13" fillId="0" borderId="0" xfId="0" applyNumberFormat="1" applyFont="1" applyProtection="1">
      <protection locked="0"/>
    </xf>
    <xf numFmtId="0" fontId="15" fillId="0" borderId="0" xfId="0" applyFont="1" applyAlignment="1" applyProtection="1">
      <alignment horizontal="center"/>
      <protection locked="0"/>
    </xf>
    <xf numFmtId="0" fontId="10" fillId="0" borderId="0" xfId="0" applyFont="1" applyProtection="1">
      <protection locked="0"/>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protection locked="0"/>
    </xf>
    <xf numFmtId="0" fontId="0" fillId="0" borderId="1" xfId="0" applyBorder="1" applyProtection="1">
      <protection locked="0"/>
    </xf>
    <xf numFmtId="49" fontId="30" fillId="0" borderId="0" xfId="0" applyNumberFormat="1" applyFont="1" applyAlignment="1" applyProtection="1">
      <alignment wrapText="1"/>
    </xf>
    <xf numFmtId="0" fontId="29" fillId="0" borderId="0" xfId="0" applyFont="1" applyProtection="1"/>
    <xf numFmtId="49" fontId="29" fillId="0" borderId="0" xfId="0" applyNumberFormat="1" applyFont="1" applyBorder="1" applyAlignment="1" applyProtection="1">
      <alignment wrapText="1"/>
    </xf>
    <xf numFmtId="49" fontId="29" fillId="0" borderId="0" xfId="0" applyNumberFormat="1" applyFont="1" applyAlignment="1" applyProtection="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Fill="1" applyBorder="1" applyAlignment="1" applyProtection="1">
      <alignment horizontal="left"/>
      <protection hidden="1"/>
    </xf>
    <xf numFmtId="0" fontId="25" fillId="0" borderId="1" xfId="0" applyFont="1" applyBorder="1" applyAlignment="1" applyProtection="1">
      <alignment horizontal="left"/>
      <protection hidden="1"/>
    </xf>
    <xf numFmtId="0" fontId="9" fillId="0" borderId="1" xfId="0" applyFont="1" applyFill="1" applyBorder="1" applyAlignment="1" applyProtection="1">
      <alignment horizontal="left"/>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29" fillId="0" borderId="0" xfId="0" applyFont="1" applyBorder="1" applyAlignment="1" applyProtection="1">
      <alignment vertical="center"/>
    </xf>
    <xf numFmtId="49" fontId="13" fillId="0" borderId="9" xfId="0" applyNumberFormat="1"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3" fillId="5" borderId="51" xfId="2" applyProtection="1">
      <protection locked="0" hidden="1"/>
    </xf>
    <xf numFmtId="0" fontId="0" fillId="0" borderId="1" xfId="0" applyNumberFormat="1" applyBorder="1" applyAlignment="1" applyProtection="1">
      <alignment horizontal="center"/>
      <protection hidden="1"/>
    </xf>
    <xf numFmtId="0" fontId="37" fillId="0" borderId="1" xfId="0" applyFont="1" applyBorder="1" applyAlignment="1">
      <alignment wrapText="1"/>
    </xf>
    <xf numFmtId="0" fontId="38" fillId="0" borderId="1" xfId="0" applyFont="1" applyBorder="1" applyAlignment="1">
      <alignment wrapText="1"/>
    </xf>
    <xf numFmtId="0" fontId="0" fillId="0" borderId="0" xfId="0" applyFont="1" applyBorder="1" applyAlignment="1" applyProtection="1">
      <alignment horizontal="left" vertical="center"/>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NumberFormat="1" applyFont="1" applyBorder="1" applyAlignment="1" applyProtection="1">
      <alignment horizontal="left" vertical="center" wrapText="1"/>
      <protection locked="0"/>
    </xf>
    <xf numFmtId="0" fontId="45"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5" fillId="0" borderId="0"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5"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6" fillId="0" borderId="0" xfId="0" applyFont="1" applyAlignment="1">
      <alignment wrapText="1"/>
    </xf>
    <xf numFmtId="0" fontId="0" fillId="0" borderId="0" xfId="0" applyBorder="1"/>
    <xf numFmtId="0" fontId="0" fillId="0" borderId="34" xfId="0" applyBorder="1"/>
    <xf numFmtId="0" fontId="13" fillId="0" borderId="1" xfId="0" applyNumberFormat="1" applyFont="1" applyBorder="1" applyAlignment="1" applyProtection="1">
      <alignment horizontal="left" vertical="center" wrapText="1"/>
      <protection locked="0"/>
    </xf>
    <xf numFmtId="0" fontId="26" fillId="0" borderId="1" xfId="0" applyFont="1" applyBorder="1" applyAlignment="1">
      <alignment vertical="center" wrapText="1"/>
    </xf>
    <xf numFmtId="0" fontId="8" fillId="0" borderId="1" xfId="0" applyFont="1" applyBorder="1" applyAlignment="1">
      <alignment vertical="center" wrapText="1"/>
    </xf>
    <xf numFmtId="0" fontId="45" fillId="0" borderId="22" xfId="0" applyFont="1" applyBorder="1" applyAlignment="1">
      <alignment wrapText="1"/>
    </xf>
    <xf numFmtId="0" fontId="45" fillId="0" borderId="34" xfId="0" applyFont="1" applyBorder="1" applyAlignment="1">
      <alignment wrapText="1"/>
    </xf>
    <xf numFmtId="0" fontId="45" fillId="0" borderId="37" xfId="0" applyFont="1" applyBorder="1" applyAlignment="1">
      <alignment wrapText="1"/>
    </xf>
    <xf numFmtId="0" fontId="0" fillId="0" borderId="41" xfId="0" applyBorder="1" applyAlignment="1"/>
    <xf numFmtId="0" fontId="45"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13" fillId="0" borderId="0" xfId="0" applyFont="1" applyAlignment="1" applyProtection="1">
      <alignment horizontal="left" vertical="center"/>
      <protection locked="0" hidden="1"/>
    </xf>
    <xf numFmtId="0" fontId="13" fillId="0" borderId="3" xfId="0" applyFont="1" applyBorder="1" applyAlignment="1" applyProtection="1">
      <alignment horizontal="left" vertical="center" wrapText="1"/>
      <protection locked="0"/>
    </xf>
    <xf numFmtId="0" fontId="51"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50" fillId="3" borderId="0" xfId="0" applyFont="1" applyFill="1" applyAlignment="1">
      <alignment wrapText="1"/>
    </xf>
    <xf numFmtId="0" fontId="0" fillId="3" borderId="0" xfId="0" applyFill="1"/>
    <xf numFmtId="49" fontId="13" fillId="0" borderId="37"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protection locked="0"/>
    </xf>
    <xf numFmtId="0" fontId="45" fillId="0" borderId="2" xfId="0" applyFont="1" applyBorder="1" applyAlignment="1">
      <alignment wrapText="1"/>
    </xf>
    <xf numFmtId="0" fontId="45" fillId="0" borderId="12" xfId="0" applyFont="1" applyBorder="1" applyAlignment="1">
      <alignment wrapText="1"/>
    </xf>
    <xf numFmtId="0" fontId="45"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3" fillId="0" borderId="3" xfId="0" applyFont="1" applyBorder="1" applyAlignment="1">
      <alignment wrapText="1"/>
    </xf>
    <xf numFmtId="0" fontId="6" fillId="0" borderId="1" xfId="0" applyFont="1" applyBorder="1" applyAlignment="1">
      <alignment vertical="center" wrapText="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2" fillId="0" borderId="0" xfId="0" applyNumberFormat="1"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protection locked="0"/>
    </xf>
    <xf numFmtId="22" fontId="32" fillId="0" borderId="0" xfId="0" applyNumberFormat="1" applyFont="1" applyFill="1" applyBorder="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2" fillId="0" borderId="0" xfId="0" applyFont="1" applyFill="1" applyAlignment="1" applyProtection="1">
      <alignment horizontal="right" vertical="center" readingOrder="2"/>
    </xf>
    <xf numFmtId="0" fontId="11" fillId="0" borderId="0" xfId="0" applyFont="1" applyBorder="1" applyProtection="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wrapText="1"/>
      <protection locked="0"/>
    </xf>
    <xf numFmtId="49" fontId="13" fillId="0" borderId="0" xfId="0"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pplyProtection="1">
      <alignment horizontal="right" vertical="center"/>
    </xf>
    <xf numFmtId="0" fontId="13" fillId="0" borderId="1" xfId="0" applyFont="1" applyBorder="1" applyAlignment="1" applyProtection="1">
      <alignment horizontal="center" vertical="center" wrapText="1"/>
    </xf>
    <xf numFmtId="0" fontId="13" fillId="0" borderId="0" xfId="0" applyFont="1" applyAlignment="1" applyProtection="1">
      <alignment horizontal="right" vertical="center"/>
      <protection locked="0"/>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0" fontId="15" fillId="0" borderId="0" xfId="0" applyFont="1" applyBorder="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1" fontId="13" fillId="0" borderId="49"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9"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9"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7"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49" fontId="13" fillId="0" borderId="41" xfId="0" applyNumberFormat="1" applyFont="1" applyBorder="1" applyAlignment="1" applyProtection="1">
      <alignment horizontal="center" vertical="center" wrapText="1"/>
      <protection locked="0"/>
    </xf>
    <xf numFmtId="0" fontId="26" fillId="0" borderId="0" xfId="0" applyFont="1" applyProtection="1">
      <protection locked="0"/>
    </xf>
    <xf numFmtId="0" fontId="29" fillId="0" borderId="0"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4" fillId="0" borderId="3" xfId="0" applyFont="1" applyBorder="1" applyAlignment="1" applyProtection="1">
      <alignment wrapText="1"/>
      <protection hidden="1"/>
    </xf>
    <xf numFmtId="0" fontId="34" fillId="0" borderId="37" xfId="0" applyFont="1" applyBorder="1" applyAlignment="1" applyProtection="1">
      <alignment wrapText="1"/>
      <protection hidden="1"/>
    </xf>
    <xf numFmtId="0" fontId="18" fillId="0" borderId="37" xfId="1" applyFont="1" applyBorder="1" applyAlignment="1" applyProtection="1">
      <alignment wrapText="1"/>
      <protection hidden="1"/>
    </xf>
    <xf numFmtId="0" fontId="35" fillId="0" borderId="37" xfId="0" applyFont="1" applyBorder="1" applyAlignment="1" applyProtection="1">
      <alignment wrapText="1"/>
      <protection hidden="1"/>
    </xf>
    <xf numFmtId="0" fontId="36" fillId="0" borderId="37" xfId="0" applyFont="1" applyBorder="1" applyAlignment="1" applyProtection="1">
      <alignment wrapText="1"/>
      <protection hidden="1"/>
    </xf>
    <xf numFmtId="0" fontId="36"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pplyProtection="1">
      <alignment horizontal="right" vertical="center" wrapText="1"/>
    </xf>
    <xf numFmtId="4" fontId="13" fillId="0" borderId="1" xfId="0" applyNumberFormat="1" applyFont="1" applyBorder="1" applyAlignment="1" applyProtection="1">
      <alignment horizontal="right" vertical="center" wrapText="1"/>
    </xf>
    <xf numFmtId="0" fontId="29" fillId="0" borderId="0" xfId="0" applyFont="1" applyBorder="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6" fillId="0" borderId="0" xfId="0" applyNumberFormat="1" applyFont="1" applyAlignment="1" applyProtection="1">
      <alignment horizontal="right" vertical="center"/>
      <protection hidden="1"/>
    </xf>
    <xf numFmtId="4" fontId="26" fillId="0" borderId="1" xfId="0" applyNumberFormat="1" applyFont="1" applyBorder="1" applyProtection="1">
      <protection hidden="1"/>
    </xf>
    <xf numFmtId="0" fontId="13" fillId="0" borderId="1" xfId="0" applyFont="1" applyBorder="1" applyAlignment="1" applyProtection="1">
      <alignment horizontal="center" vertical="center"/>
      <protection hidden="1"/>
    </xf>
    <xf numFmtId="0" fontId="13" fillId="0" borderId="0" xfId="0" applyFont="1" applyProtection="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Alignment="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0" xfId="0" applyFont="1" applyAlignment="1" applyProtection="1">
      <alignment horizontal="right" vertical="center"/>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4" fillId="0" borderId="1" xfId="0" applyFont="1" applyBorder="1" applyAlignment="1" applyProtection="1">
      <alignment horizontal="center" vertical="center"/>
      <protection hidden="1"/>
    </xf>
    <xf numFmtId="49" fontId="54"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left" vertical="center" wrapText="1"/>
      <protection locked="0"/>
    </xf>
    <xf numFmtId="1" fontId="13" fillId="0" borderId="3" xfId="0" applyNumberFormat="1"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11" fillId="0" borderId="0" xfId="0" applyFont="1" applyAlignment="1" applyProtection="1">
      <alignment wrapText="1"/>
      <protection locked="0"/>
    </xf>
    <xf numFmtId="0" fontId="13" fillId="0" borderId="37" xfId="0" applyNumberFormat="1" applyFont="1" applyBorder="1" applyAlignment="1" applyProtection="1">
      <alignment horizontal="center" vertical="center" wrapText="1"/>
      <protection locked="0"/>
    </xf>
    <xf numFmtId="0" fontId="13" fillId="0" borderId="22"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1" fillId="0" borderId="0" xfId="0" applyFont="1" applyBorder="1" applyAlignment="1" applyProtection="1">
      <alignment vertical="center"/>
      <protection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1" fontId="56" fillId="0" borderId="27" xfId="0" applyNumberFormat="1" applyFont="1" applyBorder="1" applyAlignment="1" applyProtection="1">
      <alignment horizontal="center" vertical="center" textRotation="90" wrapText="1"/>
      <protection locked="0"/>
    </xf>
    <xf numFmtId="1" fontId="56" fillId="0" borderId="12" xfId="0" applyNumberFormat="1" applyFont="1" applyBorder="1" applyAlignment="1" applyProtection="1">
      <alignment horizontal="center" vertical="center" textRotation="90" wrapText="1"/>
      <protection locked="0"/>
    </xf>
    <xf numFmtId="1" fontId="13"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3" fillId="0" borderId="54"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9" fillId="7" borderId="12" xfId="0" applyFont="1" applyFill="1" applyBorder="1" applyAlignment="1" applyProtection="1">
      <alignment vertical="center" wrapText="1"/>
      <protection locked="0"/>
    </xf>
    <xf numFmtId="1" fontId="22" fillId="0" borderId="49"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2" fillId="12" borderId="3" xfId="0" applyNumberFormat="1"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0" fontId="13"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NumberFormat="1" applyFont="1" applyFill="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2" fillId="0" borderId="0" xfId="0" applyFont="1" applyAlignment="1" applyProtection="1">
      <alignment horizontal="right" vertical="center" indent="1"/>
      <protection locked="0"/>
    </xf>
    <xf numFmtId="4" fontId="47" fillId="8" borderId="1" xfId="0" applyNumberFormat="1" applyFont="1" applyFill="1" applyBorder="1" applyAlignment="1" applyProtection="1">
      <alignment horizontal="right" vertical="center" wrapText="1" indent="1"/>
      <protection locked="0"/>
    </xf>
    <xf numFmtId="4" fontId="48" fillId="0" borderId="1" xfId="0" applyNumberFormat="1" applyFont="1" applyBorder="1" applyAlignment="1" applyProtection="1">
      <alignment horizontal="right" vertical="center" wrapText="1" indent="1"/>
    </xf>
    <xf numFmtId="4" fontId="48" fillId="0" borderId="2" xfId="0" applyNumberFormat="1" applyFont="1" applyBorder="1" applyAlignment="1" applyProtection="1">
      <alignment horizontal="right" vertical="center" wrapText="1" indent="1"/>
    </xf>
    <xf numFmtId="4" fontId="47" fillId="0" borderId="1" xfId="0" applyNumberFormat="1" applyFont="1" applyBorder="1" applyAlignment="1" applyProtection="1">
      <alignment horizontal="right" vertical="center" wrapText="1" indent="1"/>
    </xf>
    <xf numFmtId="4" fontId="49" fillId="0" borderId="44" xfId="0" applyNumberFormat="1" applyFont="1" applyBorder="1" applyAlignment="1" applyProtection="1">
      <alignment horizontal="right" vertical="center" wrapText="1" indent="1"/>
    </xf>
    <xf numFmtId="4" fontId="47" fillId="0" borderId="12"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xf>
    <xf numFmtId="4" fontId="48" fillId="8" borderId="1" xfId="0" applyNumberFormat="1" applyFont="1" applyFill="1" applyBorder="1" applyAlignment="1" applyProtection="1">
      <alignment horizontal="right" vertical="center" wrapText="1" indent="1"/>
      <protection locked="0"/>
    </xf>
    <xf numFmtId="4" fontId="48" fillId="8" borderId="1" xfId="0" applyNumberFormat="1" applyFont="1" applyFill="1" applyBorder="1" applyAlignment="1" applyProtection="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pplyProtection="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2" fillId="0" borderId="0" xfId="0" applyFont="1" applyAlignment="1" applyProtection="1">
      <alignment horizontal="left" vertical="center"/>
      <protection locked="0"/>
    </xf>
    <xf numFmtId="49" fontId="32"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1"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9"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3" fillId="0" borderId="2" xfId="0" quotePrefix="1" applyFont="1" applyBorder="1" applyAlignment="1" applyProtection="1">
      <alignment horizontal="center" vertical="center" wrapText="1"/>
      <protection locked="0"/>
    </xf>
    <xf numFmtId="0" fontId="14" fillId="0" borderId="0" xfId="0" applyFont="1" applyBorder="1" applyAlignment="1" applyProtection="1">
      <alignment horizontal="right" vertical="center" indent="1"/>
      <protection locked="0" hidden="1"/>
    </xf>
    <xf numFmtId="0" fontId="63" fillId="13" borderId="0" xfId="0" applyFont="1" applyFill="1" applyBorder="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13" fillId="0" borderId="0" xfId="0" applyFont="1" applyAlignment="1" applyProtection="1">
      <alignment horizontal="right" vertical="center"/>
      <protection locked="0"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 fillId="0" borderId="0" xfId="0" applyFont="1" applyProtection="1">
      <protection locked="0"/>
    </xf>
    <xf numFmtId="0" fontId="58" fillId="9" borderId="33" xfId="0" applyFont="1" applyFill="1" applyBorder="1" applyAlignment="1" applyProtection="1">
      <alignment horizontal="center" wrapText="1"/>
      <protection hidden="1"/>
    </xf>
    <xf numFmtId="0" fontId="57" fillId="9" borderId="50" xfId="0" applyFont="1" applyFill="1" applyBorder="1" applyAlignment="1" applyProtection="1">
      <alignment horizontal="center" vertical="center"/>
      <protection hidden="1"/>
    </xf>
    <xf numFmtId="0" fontId="61" fillId="0" borderId="2" xfId="0" applyFont="1" applyFill="1" applyBorder="1" applyAlignment="1" applyProtection="1">
      <alignment horizontal="left" vertical="center" wrapText="1" indent="1"/>
      <protection locked="0"/>
    </xf>
    <xf numFmtId="0" fontId="61" fillId="0" borderId="12" xfId="0" applyFont="1" applyFill="1" applyBorder="1" applyAlignment="1" applyProtection="1">
      <alignment horizontal="left" vertical="center" wrapText="1" indent="1"/>
      <protection locked="0"/>
    </xf>
    <xf numFmtId="0" fontId="61" fillId="0" borderId="3" xfId="0" applyFont="1" applyFill="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1" xfId="0"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0" fontId="55" fillId="11" borderId="26" xfId="0" applyFont="1" applyFill="1" applyBorder="1" applyAlignment="1" applyProtection="1">
      <alignment horizontal="center" vertical="center" wrapText="1"/>
      <protection locked="0"/>
    </xf>
    <xf numFmtId="0" fontId="55" fillId="11" borderId="5" xfId="0" applyFont="1" applyFill="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8"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0" fontId="22" fillId="10" borderId="53" xfId="0" applyFont="1" applyFill="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13" fillId="0" borderId="15"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13" fillId="0" borderId="16"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60"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1015</v>
      </c>
    </row>
    <row r="7" spans="1:1" ht="14.25" customHeight="1" x14ac:dyDescent="0.25">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tabColor rgb="FF00B050"/>
    <pageSetUpPr fitToPage="1"/>
  </sheetPr>
  <dimension ref="A1:P214"/>
  <sheetViews>
    <sheetView zoomScaleNormal="100" workbookViewId="0">
      <selection activeCell="T20" sqref="T2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655</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10.5</v>
      </c>
      <c r="J9" s="148">
        <f t="shared" ref="J9:N9" si="0">SUMIF(J10:J214,"&gt;0")</f>
        <v>10.5</v>
      </c>
      <c r="K9" s="4">
        <f t="shared" si="0"/>
        <v>1</v>
      </c>
      <c r="L9" s="4">
        <f t="shared" si="0"/>
        <v>1</v>
      </c>
      <c r="M9" s="4">
        <f t="shared" si="0"/>
        <v>7</v>
      </c>
      <c r="N9" s="4">
        <f t="shared" si="0"/>
        <v>7</v>
      </c>
      <c r="O9" s="298"/>
    </row>
    <row r="10" spans="1:16" ht="31.5" x14ac:dyDescent="0.25">
      <c r="A10" s="37">
        <v>1</v>
      </c>
      <c r="B10" s="7" t="s">
        <v>1475</v>
      </c>
      <c r="C10" s="7" t="s">
        <v>1474</v>
      </c>
      <c r="D10" s="65" t="s">
        <v>1476</v>
      </c>
      <c r="E10" s="5" t="s">
        <v>1477</v>
      </c>
      <c r="F10" s="220">
        <v>2021</v>
      </c>
      <c r="G10" s="220">
        <v>7</v>
      </c>
      <c r="H10" s="220">
        <v>7</v>
      </c>
      <c r="I10" s="16">
        <f t="shared" ref="I10:I73" si="1">IF(OR($B10="",$C10="",$D10="",$E10="",$F10&lt;an_initial,$F10&gt;an_final,$O10=FALSE),"",IF($H10="",CS_STR_ALTE*$G10/P10,CS_STR_ALTE*$H10))</f>
        <v>10.5</v>
      </c>
      <c r="J10" s="16">
        <f t="shared" ref="J10:J73" si="2">IF(OR($B10="",$C10="",$D10="",$E10="",$F10="",$F10&gt;an_final,$O10=FALSE),"",IF($H10="",CS_STR_ALTE*$G10/P10,CS_STR_ALTE*$H10))</f>
        <v>10.5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7</v>
      </c>
      <c r="N10" s="58">
        <f t="shared" ref="N10:N175" si="6">IF(OR($B10="",$C10="",$D10="",$E10="",$F10="",$F10&lt;an_initial,$F10&gt;an_final,$O10=FALSE),"",IF($H10="",$G10/P10,$H10))</f>
        <v>7</v>
      </c>
      <c r="O10" s="349" t="b">
        <f t="shared" ref="O10:O175" si="7">IF(nume_candidat="",FALSE,ISNUMBER(SEARCH(nume_candidat,$B10)))</f>
        <v>1</v>
      </c>
      <c r="P10" s="350">
        <f t="shared" ref="P10:P175" si="8">LEN(B10)-LEN(SUBSTITUTE(B10,",",""))+1</f>
        <v>3</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ht="36.75" customHeight="1" x14ac:dyDescent="0.25">
      <c r="A5" s="540" t="s">
        <v>657</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40" t="s">
        <v>665</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670</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669</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668</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ht="36.75" customHeight="1" x14ac:dyDescent="0.25">
      <c r="A5" s="540" t="s">
        <v>667</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40" t="s">
        <v>666</v>
      </c>
      <c r="B5" s="540"/>
      <c r="C5" s="540"/>
      <c r="D5" s="540"/>
      <c r="E5" s="540"/>
      <c r="F5" s="540"/>
      <c r="G5" s="540"/>
      <c r="H5" s="540"/>
      <c r="I5" s="540"/>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773</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809</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workbookViewId="0">
      <selection activeCell="D20" sqref="D20"/>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42" customHeight="1" thickBot="1" x14ac:dyDescent="0.35">
      <c r="A3" s="509" t="str">
        <f>"Concurs public DECANI " &amp; an_final+1 &amp; "
* perioada rămasă din legislatura 2020 - 2024"</f>
        <v>Concurs public DECANI 2022
* perioada rămasă din legislatura 2020 - 2024</v>
      </c>
      <c r="B3" s="509"/>
      <c r="C3" s="39"/>
      <c r="D3" s="39"/>
      <c r="E3" s="39"/>
      <c r="F3" s="39"/>
      <c r="G3" s="39"/>
      <c r="H3" s="39"/>
    </row>
    <row r="4" spans="1:8" s="40" customFormat="1" x14ac:dyDescent="0.25">
      <c r="A4" s="510" t="str">
        <f>"Perioada de evaluare: "&amp; an_initial &amp; " ‒ " &amp; an_final</f>
        <v>Perioada de evaluare: 2017 ‒ 2021</v>
      </c>
      <c r="B4" s="510"/>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1237</v>
      </c>
      <c r="C6" s="41"/>
      <c r="D6" s="46" t="s">
        <v>494</v>
      </c>
      <c r="E6" s="41"/>
      <c r="F6" s="41"/>
      <c r="G6" s="41"/>
      <c r="H6" s="41"/>
    </row>
    <row r="7" spans="1:8" ht="15.75" x14ac:dyDescent="0.25">
      <c r="A7" s="45" t="s">
        <v>487</v>
      </c>
      <c r="B7" s="155" t="s">
        <v>491</v>
      </c>
      <c r="C7" s="41"/>
      <c r="D7" s="46" t="s">
        <v>553</v>
      </c>
      <c r="E7" s="41"/>
      <c r="F7" s="41"/>
      <c r="G7" s="41"/>
      <c r="H7" s="41"/>
    </row>
    <row r="8" spans="1:8" ht="15.75" x14ac:dyDescent="0.25">
      <c r="A8" s="45" t="s">
        <v>1235</v>
      </c>
      <c r="B8" s="155" t="s">
        <v>512</v>
      </c>
      <c r="C8" s="41"/>
      <c r="D8" s="46" t="s">
        <v>555</v>
      </c>
      <c r="E8" s="41"/>
      <c r="F8" s="41"/>
      <c r="G8" s="41"/>
      <c r="H8" s="41"/>
    </row>
    <row r="9" spans="1:8" ht="15.75" x14ac:dyDescent="0.25">
      <c r="A9" s="502" t="s">
        <v>1234</v>
      </c>
      <c r="B9" s="155" t="s">
        <v>501</v>
      </c>
      <c r="C9" s="41"/>
      <c r="D9" s="46" t="s">
        <v>555</v>
      </c>
      <c r="E9" s="41"/>
      <c r="F9" s="41"/>
      <c r="G9" s="41"/>
      <c r="H9" s="41"/>
    </row>
    <row r="10" spans="1:8" x14ac:dyDescent="0.25">
      <c r="A10" s="47" t="s">
        <v>1077</v>
      </c>
      <c r="B10" s="41" t="s">
        <v>1077</v>
      </c>
      <c r="C10" s="41"/>
      <c r="D10" s="46" t="s">
        <v>1077</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4wIBFs5t+tiU7fjAP7HX11TrdCLQ4Y1K2v7gmEdp4kC2OBAjdtR0HNcrxtpH43PJuFBUHxvbqWV6BRECljwOw==" saltValue="xUCpT705m8kCJIAjs04E6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S14" sqref="S14"/>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Arhitectură și Urbanism</v>
      </c>
      <c r="E2" s="61"/>
      <c r="F2" s="61"/>
      <c r="H2" s="62"/>
      <c r="I2" s="63"/>
      <c r="K2" s="62"/>
      <c r="M2" s="289"/>
      <c r="N2" s="289"/>
    </row>
    <row r="3" spans="1:15" s="60" customFormat="1" x14ac:dyDescent="0.2">
      <c r="A3" s="346" t="str">
        <f>IF(ISBLANK(departament),"","Departamentul " &amp; departament)</f>
        <v>Departamentul Arhitectură</v>
      </c>
      <c r="E3" s="61"/>
      <c r="F3" s="61"/>
      <c r="H3" s="62"/>
      <c r="I3" s="63"/>
      <c r="K3" s="62"/>
      <c r="M3" s="289"/>
      <c r="N3" s="289"/>
    </row>
    <row r="4" spans="1:15" x14ac:dyDescent="0.25">
      <c r="A4" s="534" t="s">
        <v>785</v>
      </c>
      <c r="B4" s="534"/>
      <c r="C4" s="534"/>
      <c r="D4" s="534"/>
      <c r="E4" s="534"/>
      <c r="F4" s="534"/>
      <c r="G4" s="534"/>
      <c r="H4" s="534"/>
      <c r="I4" s="534"/>
      <c r="J4" s="534"/>
      <c r="K4" s="226"/>
      <c r="L4" s="226"/>
      <c r="M4" s="226"/>
      <c r="N4" s="291"/>
    </row>
    <row r="5" spans="1:15" x14ac:dyDescent="0.25">
      <c r="A5" s="534" t="s">
        <v>774</v>
      </c>
      <c r="B5" s="534"/>
      <c r="C5" s="534"/>
      <c r="D5" s="534"/>
      <c r="E5" s="534"/>
      <c r="F5" s="534"/>
      <c r="G5" s="534"/>
      <c r="H5" s="534"/>
      <c r="I5" s="534"/>
      <c r="J5" s="534"/>
      <c r="K5" s="226"/>
      <c r="L5" s="226"/>
      <c r="M5" s="226"/>
    </row>
    <row r="6" spans="1:15" x14ac:dyDescent="0.25">
      <c r="I6" s="347" t="str">
        <f>CONCATENATE(functie," ",nume_candidat)</f>
        <v>Conferențiar Blidariu Cristian Tiberiu</v>
      </c>
      <c r="J6" s="347" t="str">
        <f>CONCATENATE(functie," ",nume_candidat)</f>
        <v>Conferențiar Blidariu Cristian Tiberiu</v>
      </c>
    </row>
    <row r="7" spans="1:15" ht="19.5" customHeight="1" x14ac:dyDescent="0.25">
      <c r="A7" s="531" t="s">
        <v>339</v>
      </c>
      <c r="B7" s="531" t="s">
        <v>0</v>
      </c>
      <c r="C7" s="531" t="s">
        <v>20</v>
      </c>
      <c r="D7" s="531" t="s">
        <v>21</v>
      </c>
      <c r="E7" s="532" t="s">
        <v>337</v>
      </c>
      <c r="F7" s="537" t="s">
        <v>22</v>
      </c>
      <c r="G7" s="531" t="s">
        <v>18</v>
      </c>
      <c r="H7" s="532" t="s">
        <v>547</v>
      </c>
      <c r="I7" s="531" t="s">
        <v>545</v>
      </c>
      <c r="J7" s="531"/>
      <c r="K7" s="531" t="s">
        <v>4</v>
      </c>
      <c r="L7" s="531"/>
      <c r="M7" s="532" t="s">
        <v>19</v>
      </c>
      <c r="N7" s="538" t="s">
        <v>542</v>
      </c>
      <c r="O7" s="541" t="s">
        <v>552</v>
      </c>
    </row>
    <row r="8" spans="1:15"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533"/>
      <c r="N8" s="538"/>
      <c r="O8" s="541"/>
    </row>
    <row r="9" spans="1:15" x14ac:dyDescent="0.25">
      <c r="A9" s="88"/>
      <c r="B9" s="65"/>
      <c r="C9" s="65"/>
      <c r="D9" s="65"/>
      <c r="E9" s="65"/>
      <c r="F9" s="30"/>
      <c r="G9" s="74"/>
      <c r="H9" s="67"/>
      <c r="I9" s="148">
        <f>SUMIF(I10:I1010,"&gt;0")</f>
        <v>100</v>
      </c>
      <c r="J9" s="148">
        <f>SUMIF(J10:J109,"&gt;0")</f>
        <v>100</v>
      </c>
      <c r="K9" s="4">
        <f>SUMIF(K10:K109,"&gt;0")</f>
        <v>2</v>
      </c>
      <c r="L9" s="4">
        <f>SUMIF(L10:L109,"&gt;0")</f>
        <v>2</v>
      </c>
      <c r="M9" s="4">
        <f>SUMIF(M10:M109,"&gt;0")</f>
        <v>120</v>
      </c>
      <c r="N9" s="298"/>
      <c r="O9" s="302"/>
    </row>
    <row r="10" spans="1:15" ht="31.5" x14ac:dyDescent="0.25">
      <c r="A10" s="143">
        <v>1</v>
      </c>
      <c r="B10" s="8" t="s">
        <v>1237</v>
      </c>
      <c r="C10" s="8" t="s">
        <v>1292</v>
      </c>
      <c r="D10" s="147" t="s">
        <v>1291</v>
      </c>
      <c r="E10" s="8" t="s">
        <v>1290</v>
      </c>
      <c r="F10" s="216">
        <v>2020</v>
      </c>
      <c r="G10" s="216">
        <v>60</v>
      </c>
      <c r="H10" s="216">
        <v>60</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60</v>
      </c>
      <c r="N10" s="349" t="b">
        <f t="shared" ref="N10:N73" si="5">IF(nume_candidat="",FALSE,ISNUMBER(SEARCH(nume_candidat,$B10)))</f>
        <v>1</v>
      </c>
      <c r="O10" s="377">
        <f t="shared" ref="O10:O41" si="6">LEN(B10)-LEN(SUBSTITUTE(B10,",",""))+1</f>
        <v>1</v>
      </c>
    </row>
    <row r="11" spans="1:15" ht="31.5" x14ac:dyDescent="0.25">
      <c r="A11" s="143">
        <v>2</v>
      </c>
      <c r="B11" s="8" t="s">
        <v>1237</v>
      </c>
      <c r="C11" s="8" t="s">
        <v>1293</v>
      </c>
      <c r="D11" s="8" t="s">
        <v>1294</v>
      </c>
      <c r="E11" s="8" t="s">
        <v>1290</v>
      </c>
      <c r="F11" s="216">
        <v>2020</v>
      </c>
      <c r="G11" s="216">
        <v>60</v>
      </c>
      <c r="H11" s="216">
        <v>60</v>
      </c>
      <c r="I11" s="16">
        <f t="shared" si="0"/>
        <v>50</v>
      </c>
      <c r="J11" s="16">
        <f t="shared" si="1"/>
        <v>50</v>
      </c>
      <c r="K11" s="375">
        <f t="shared" si="2"/>
        <v>1</v>
      </c>
      <c r="L11" s="58">
        <f t="shared" si="3"/>
        <v>1</v>
      </c>
      <c r="M11" s="376">
        <f t="shared" si="4"/>
        <v>60</v>
      </c>
      <c r="N11" s="349" t="b">
        <f t="shared" si="5"/>
        <v>1</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00B050"/>
    <pageSetUpPr fitToPage="1"/>
  </sheetPr>
  <dimension ref="A1:U261"/>
  <sheetViews>
    <sheetView zoomScaleNormal="100" workbookViewId="0">
      <selection activeCell="G17" sqref="G17"/>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Arhitectură și Urbanism</v>
      </c>
      <c r="H2" s="61"/>
      <c r="I2" s="63"/>
      <c r="J2" s="50"/>
      <c r="K2" s="62"/>
      <c r="L2" s="51"/>
      <c r="M2" s="50"/>
    </row>
    <row r="3" spans="1:13" s="60" customFormat="1" x14ac:dyDescent="0.2">
      <c r="A3" s="346" t="str">
        <f>IF(ISBLANK(departament),"","Departamentul " &amp; departament)</f>
        <v>Departamentul Arhitectură</v>
      </c>
      <c r="H3" s="61"/>
      <c r="I3" s="63"/>
      <c r="J3" s="50"/>
      <c r="K3" s="62"/>
      <c r="L3" s="51"/>
      <c r="M3" s="50"/>
    </row>
    <row r="4" spans="1:13" s="54" customFormat="1" x14ac:dyDescent="0.25">
      <c r="A4" s="548" t="s">
        <v>785</v>
      </c>
      <c r="B4" s="548"/>
      <c r="C4" s="548"/>
      <c r="D4" s="548"/>
      <c r="E4" s="548"/>
      <c r="F4" s="548"/>
      <c r="G4" s="548"/>
      <c r="H4" s="548"/>
      <c r="I4" s="548"/>
      <c r="J4" s="424"/>
      <c r="K4" s="52"/>
      <c r="L4" s="53"/>
    </row>
    <row r="5" spans="1:13" s="54" customFormat="1" x14ac:dyDescent="0.25">
      <c r="A5" s="548" t="s">
        <v>810</v>
      </c>
      <c r="B5" s="548"/>
      <c r="C5" s="548"/>
      <c r="D5" s="548"/>
      <c r="E5" s="548"/>
      <c r="F5" s="548"/>
      <c r="G5" s="548"/>
      <c r="H5" s="548"/>
      <c r="I5" s="548"/>
      <c r="J5" s="424"/>
      <c r="K5" s="52"/>
      <c r="L5" s="55"/>
    </row>
    <row r="6" spans="1:13" s="54" customFormat="1" ht="13.5" customHeight="1" x14ac:dyDescent="0.25">
      <c r="A6" s="50"/>
      <c r="I6" s="505" t="s">
        <v>1236</v>
      </c>
      <c r="J6" s="347" t="str">
        <f>CONCATENATE(functie," ",nume_candidat)</f>
        <v>Conferențiar Blidariu Cristian Tiberiu</v>
      </c>
      <c r="K6" s="57"/>
      <c r="L6" s="55"/>
    </row>
    <row r="7" spans="1:13" ht="18.75" customHeight="1" x14ac:dyDescent="0.25">
      <c r="A7" s="545" t="s">
        <v>339</v>
      </c>
      <c r="B7" s="532" t="s">
        <v>780</v>
      </c>
      <c r="C7" s="532" t="s">
        <v>775</v>
      </c>
      <c r="D7" s="160" t="s">
        <v>802</v>
      </c>
      <c r="E7" s="421"/>
      <c r="F7" s="421"/>
      <c r="G7" s="421"/>
      <c r="H7" s="542" t="s">
        <v>2</v>
      </c>
      <c r="I7" s="545" t="s">
        <v>545</v>
      </c>
      <c r="J7" s="542" t="s">
        <v>1103</v>
      </c>
      <c r="K7" s="545" t="s">
        <v>4</v>
      </c>
      <c r="L7" s="550" t="s">
        <v>542</v>
      </c>
      <c r="M7" s="539" t="s">
        <v>552</v>
      </c>
    </row>
    <row r="8" spans="1:13" ht="18.75" customHeight="1" x14ac:dyDescent="0.25">
      <c r="A8" s="546"/>
      <c r="B8" s="549"/>
      <c r="C8" s="549"/>
      <c r="D8" s="421"/>
      <c r="E8" s="160" t="s">
        <v>778</v>
      </c>
      <c r="F8" s="421"/>
      <c r="G8" s="421"/>
      <c r="H8" s="543"/>
      <c r="I8" s="546"/>
      <c r="J8" s="543"/>
      <c r="K8" s="546"/>
      <c r="L8" s="551"/>
      <c r="M8" s="539"/>
    </row>
    <row r="9" spans="1:13" ht="18.75" customHeight="1" x14ac:dyDescent="0.25">
      <c r="A9" s="546"/>
      <c r="B9" s="549"/>
      <c r="C9" s="549"/>
      <c r="D9" s="160"/>
      <c r="E9" s="160"/>
      <c r="F9" s="160" t="s">
        <v>776</v>
      </c>
      <c r="G9" s="421"/>
      <c r="H9" s="543"/>
      <c r="I9" s="547"/>
      <c r="J9" s="543"/>
      <c r="K9" s="547"/>
      <c r="L9" s="551"/>
      <c r="M9" s="539"/>
    </row>
    <row r="10" spans="1:13" ht="18.75" customHeight="1" x14ac:dyDescent="0.25">
      <c r="A10" s="547"/>
      <c r="B10" s="533"/>
      <c r="C10" s="533"/>
      <c r="D10" s="421"/>
      <c r="F10" s="160"/>
      <c r="G10" s="160" t="s">
        <v>777</v>
      </c>
      <c r="H10" s="544"/>
      <c r="I10" s="425" t="str">
        <f>CONCATENATE("ultimii ",durata_evaluare," ani")</f>
        <v>ultimii 5 ani</v>
      </c>
      <c r="J10" s="544"/>
      <c r="K10" s="348" t="str">
        <f>CONCATENATE("ultimii                                  ",durata_evaluare," ani")</f>
        <v>ultimii                                  5 ani</v>
      </c>
      <c r="L10" s="552"/>
      <c r="M10" s="539"/>
    </row>
    <row r="11" spans="1:13" x14ac:dyDescent="0.25">
      <c r="A11" s="56"/>
      <c r="B11" s="65"/>
      <c r="C11" s="65"/>
      <c r="D11" s="65"/>
      <c r="E11" s="65"/>
      <c r="F11" s="65"/>
      <c r="G11" s="65"/>
      <c r="H11" s="30"/>
      <c r="I11" s="148">
        <f>SUMIF(I12:I1012,"&gt;0")</f>
        <v>100</v>
      </c>
      <c r="J11" s="436"/>
      <c r="K11" s="4">
        <f t="shared" ref="K11" si="0">SUMIF(K12:K110,"&gt;0")</f>
        <v>2</v>
      </c>
      <c r="L11" s="12"/>
      <c r="M11" s="48"/>
    </row>
    <row r="12" spans="1:13" ht="31.5" x14ac:dyDescent="0.25">
      <c r="A12" s="37">
        <v>1</v>
      </c>
      <c r="B12" s="380" t="s">
        <v>1479</v>
      </c>
      <c r="C12" s="380" t="s">
        <v>1288</v>
      </c>
      <c r="D12" s="380"/>
      <c r="E12" s="380" t="s">
        <v>1076</v>
      </c>
      <c r="F12" s="380"/>
      <c r="G12" s="380"/>
      <c r="H12" s="423">
        <v>2021</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1478</v>
      </c>
      <c r="C13" s="380" t="s">
        <v>1289</v>
      </c>
      <c r="D13" s="380"/>
      <c r="E13" s="380" t="s">
        <v>1076</v>
      </c>
      <c r="F13" s="380"/>
      <c r="G13" s="380"/>
      <c r="H13" s="423">
        <v>2019</v>
      </c>
      <c r="I13" s="382">
        <f t="shared" si="1"/>
        <v>50</v>
      </c>
      <c r="J13" s="37"/>
      <c r="K13" s="58">
        <f t="shared" si="2"/>
        <v>1</v>
      </c>
      <c r="L13" s="349" t="b">
        <f t="shared" si="3"/>
        <v>1</v>
      </c>
      <c r="M13" s="350">
        <f t="shared" si="4"/>
        <v>2</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00B050"/>
    <pageSetUpPr fitToPage="1"/>
  </sheetPr>
  <dimension ref="A1:Q261"/>
  <sheetViews>
    <sheetView topLeftCell="A13" zoomScaleNormal="100" workbookViewId="0">
      <selection activeCell="K32" sqref="K32"/>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Arhitectură și Urbanism</v>
      </c>
      <c r="D2" s="61"/>
      <c r="E2" s="63"/>
      <c r="F2" s="50"/>
      <c r="G2" s="62"/>
      <c r="H2" s="289"/>
    </row>
    <row r="3" spans="1:9" s="60" customFormat="1" x14ac:dyDescent="0.2">
      <c r="A3" s="346" t="str">
        <f>IF(ISBLANK(departament),"","Departamentul " &amp; departament)</f>
        <v>Departamentul Arhitectură</v>
      </c>
      <c r="D3" s="61"/>
      <c r="E3" s="63"/>
      <c r="F3" s="50"/>
      <c r="G3" s="62"/>
      <c r="H3" s="289"/>
    </row>
    <row r="4" spans="1:9" x14ac:dyDescent="0.25">
      <c r="A4" s="534" t="s">
        <v>785</v>
      </c>
      <c r="B4" s="534"/>
      <c r="C4" s="534"/>
      <c r="D4" s="534"/>
      <c r="E4" s="534"/>
      <c r="F4" s="424"/>
      <c r="G4" s="226"/>
      <c r="H4" s="291"/>
    </row>
    <row r="5" spans="1:9" x14ac:dyDescent="0.25">
      <c r="A5" s="534" t="s">
        <v>779</v>
      </c>
      <c r="B5" s="534"/>
      <c r="C5" s="534"/>
      <c r="D5" s="534"/>
      <c r="E5" s="534"/>
      <c r="F5" s="424"/>
      <c r="G5" s="226"/>
    </row>
    <row r="6" spans="1:9" ht="13.5" customHeight="1" x14ac:dyDescent="0.25">
      <c r="D6" s="64"/>
      <c r="E6" s="347" t="str">
        <f>CONCATENATE(functie," ",nume_candidat)</f>
        <v>Conferențiar Blidariu Cristian Tiberiu</v>
      </c>
      <c r="F6" s="347" t="str">
        <f>CONCATENATE(functie," ",nume_candidat)</f>
        <v>Conferențiar Blidariu Cristian Tiberiu</v>
      </c>
    </row>
    <row r="7" spans="1:9" ht="18.75" customHeight="1" x14ac:dyDescent="0.25">
      <c r="A7" s="532" t="s">
        <v>339</v>
      </c>
      <c r="B7" s="532" t="s">
        <v>455</v>
      </c>
      <c r="C7" s="532" t="s">
        <v>781</v>
      </c>
      <c r="D7" s="542" t="s">
        <v>2</v>
      </c>
      <c r="E7" s="532" t="s">
        <v>545</v>
      </c>
      <c r="F7" s="542" t="s">
        <v>1103</v>
      </c>
      <c r="G7" s="532" t="s">
        <v>4</v>
      </c>
      <c r="H7" s="553" t="s">
        <v>542</v>
      </c>
      <c r="I7" s="539" t="s">
        <v>552</v>
      </c>
    </row>
    <row r="8" spans="1:9" ht="18.75" customHeight="1" x14ac:dyDescent="0.25">
      <c r="A8" s="549"/>
      <c r="B8" s="549"/>
      <c r="C8" s="549"/>
      <c r="D8" s="543"/>
      <c r="E8" s="549"/>
      <c r="F8" s="543"/>
      <c r="G8" s="549"/>
      <c r="H8" s="554"/>
      <c r="I8" s="539"/>
    </row>
    <row r="9" spans="1:9" ht="18.75" customHeight="1" x14ac:dyDescent="0.25">
      <c r="A9" s="549"/>
      <c r="B9" s="549"/>
      <c r="C9" s="549"/>
      <c r="D9" s="543"/>
      <c r="E9" s="533"/>
      <c r="F9" s="543"/>
      <c r="G9" s="533"/>
      <c r="H9" s="554"/>
      <c r="I9" s="539"/>
    </row>
    <row r="10" spans="1:9" ht="18.75" customHeight="1" x14ac:dyDescent="0.25">
      <c r="A10" s="533"/>
      <c r="B10" s="533"/>
      <c r="C10" s="533"/>
      <c r="D10" s="544"/>
      <c r="E10" s="348" t="str">
        <f>CONCATENATE("ultimii ",durata_evaluare," ani")</f>
        <v>ultimii 5 ani</v>
      </c>
      <c r="F10" s="544"/>
      <c r="G10" s="348" t="str">
        <f>CONCATENATE("ultimii                                  ",durata_evaluare," ani")</f>
        <v>ultimii                                  5 ani</v>
      </c>
      <c r="H10" s="555"/>
      <c r="I10" s="539"/>
    </row>
    <row r="11" spans="1:9" x14ac:dyDescent="0.25">
      <c r="A11" s="88"/>
      <c r="B11" s="65"/>
      <c r="C11" s="65"/>
      <c r="D11" s="30"/>
      <c r="E11" s="148">
        <f>SUMIF(E12:E1012,"&gt;0")</f>
        <v>250</v>
      </c>
      <c r="F11" s="436"/>
      <c r="G11" s="4">
        <f t="shared" ref="G11" si="0">SUMIF(G12:G110,"&gt;0")</f>
        <v>25</v>
      </c>
      <c r="H11" s="298"/>
    </row>
    <row r="12" spans="1:9" ht="78.75" x14ac:dyDescent="0.25">
      <c r="A12" s="37">
        <v>1</v>
      </c>
      <c r="B12" s="7" t="s">
        <v>1238</v>
      </c>
      <c r="C12" s="7" t="s">
        <v>1239</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1249</v>
      </c>
      <c r="C13" s="7" t="s">
        <v>1248</v>
      </c>
      <c r="D13" s="220">
        <v>2017</v>
      </c>
      <c r="E13" s="16">
        <f t="shared" ref="E13:E20" si="5">IF(OR($B13="",$C13="",$D13&lt;an_initial,$D13&gt;an_final),"",G13*10)</f>
        <v>10</v>
      </c>
      <c r="F13" s="37"/>
      <c r="G13" s="58">
        <f t="shared" ref="G13:G20" si="6">IF(OR($B13="",$C13="",$D13="",$D13&gt;an_final),"",IF($D13&gt;=an_initial,1,""))</f>
        <v>1</v>
      </c>
      <c r="H13" s="349" t="b">
        <f t="shared" ref="H13:H20" si="7">IF(nume_candidat="",FALSE,ISNUMBER(SEARCH(nume_candidat,$B13)))</f>
        <v>0</v>
      </c>
      <c r="I13" s="350">
        <f t="shared" ref="I13:I20" si="8">LEN(B13)-LEN(SUBSTITUTE(B13,",",""))+1</f>
        <v>1</v>
      </c>
    </row>
    <row r="14" spans="1:9" x14ac:dyDescent="0.25">
      <c r="A14" s="37">
        <v>3</v>
      </c>
      <c r="B14" s="7" t="s">
        <v>1250</v>
      </c>
      <c r="C14" s="7" t="s">
        <v>1251</v>
      </c>
      <c r="D14" s="507">
        <v>2017</v>
      </c>
      <c r="E14" s="16">
        <f t="shared" si="5"/>
        <v>10</v>
      </c>
      <c r="F14" s="37"/>
      <c r="G14" s="58">
        <f t="shared" si="6"/>
        <v>1</v>
      </c>
      <c r="H14" s="349" t="b">
        <f t="shared" si="7"/>
        <v>0</v>
      </c>
      <c r="I14" s="350">
        <f t="shared" si="8"/>
        <v>1</v>
      </c>
    </row>
    <row r="15" spans="1:9" x14ac:dyDescent="0.25">
      <c r="A15" s="37">
        <v>4</v>
      </c>
      <c r="B15" s="380" t="s">
        <v>1250</v>
      </c>
      <c r="C15" s="6" t="s">
        <v>1252</v>
      </c>
      <c r="D15" s="507">
        <v>2017</v>
      </c>
      <c r="E15" s="16">
        <f t="shared" si="5"/>
        <v>10</v>
      </c>
      <c r="F15" s="37"/>
      <c r="G15" s="58">
        <f t="shared" si="6"/>
        <v>1</v>
      </c>
      <c r="H15" s="349" t="b">
        <f t="shared" si="7"/>
        <v>0</v>
      </c>
      <c r="I15" s="350">
        <f t="shared" si="8"/>
        <v>1</v>
      </c>
    </row>
    <row r="16" spans="1:9" x14ac:dyDescent="0.25">
      <c r="A16" s="37">
        <v>5</v>
      </c>
      <c r="B16" s="6" t="s">
        <v>1254</v>
      </c>
      <c r="C16" s="6" t="s">
        <v>1253</v>
      </c>
      <c r="D16" s="507">
        <v>2017</v>
      </c>
      <c r="E16" s="16">
        <f t="shared" si="5"/>
        <v>10</v>
      </c>
      <c r="F16" s="37"/>
      <c r="G16" s="58">
        <f t="shared" si="6"/>
        <v>1</v>
      </c>
      <c r="H16" s="349" t="b">
        <f t="shared" si="7"/>
        <v>0</v>
      </c>
      <c r="I16" s="350">
        <f t="shared" si="8"/>
        <v>2</v>
      </c>
    </row>
    <row r="17" spans="1:9" ht="31.5" x14ac:dyDescent="0.25">
      <c r="A17" s="37">
        <v>6</v>
      </c>
      <c r="B17" s="380" t="s">
        <v>1256</v>
      </c>
      <c r="C17" s="380" t="s">
        <v>1255</v>
      </c>
      <c r="D17" s="507">
        <v>2018</v>
      </c>
      <c r="E17" s="16">
        <f t="shared" si="5"/>
        <v>10</v>
      </c>
      <c r="F17" s="37"/>
      <c r="G17" s="58">
        <f t="shared" si="6"/>
        <v>1</v>
      </c>
      <c r="H17" s="349" t="b">
        <f t="shared" si="7"/>
        <v>0</v>
      </c>
      <c r="I17" s="350">
        <f t="shared" si="8"/>
        <v>1</v>
      </c>
    </row>
    <row r="18" spans="1:9" x14ac:dyDescent="0.25">
      <c r="A18" s="37">
        <v>7</v>
      </c>
      <c r="B18" s="380" t="s">
        <v>1243</v>
      </c>
      <c r="C18" s="380" t="s">
        <v>1241</v>
      </c>
      <c r="D18" s="507">
        <v>2018</v>
      </c>
      <c r="E18" s="16">
        <f t="shared" si="5"/>
        <v>10</v>
      </c>
      <c r="F18" s="37"/>
      <c r="G18" s="58">
        <f t="shared" si="6"/>
        <v>1</v>
      </c>
      <c r="H18" s="349" t="b">
        <f t="shared" si="7"/>
        <v>0</v>
      </c>
      <c r="I18" s="350">
        <f t="shared" si="8"/>
        <v>2</v>
      </c>
    </row>
    <row r="19" spans="1:9" x14ac:dyDescent="0.25">
      <c r="A19" s="37">
        <v>8</v>
      </c>
      <c r="B19" s="6" t="s">
        <v>1245</v>
      </c>
      <c r="C19" s="6" t="s">
        <v>1244</v>
      </c>
      <c r="D19" s="507">
        <v>2018</v>
      </c>
      <c r="E19" s="16">
        <f t="shared" si="5"/>
        <v>10</v>
      </c>
      <c r="F19" s="37"/>
      <c r="G19" s="58">
        <f t="shared" si="6"/>
        <v>1</v>
      </c>
      <c r="H19" s="349" t="b">
        <f t="shared" si="7"/>
        <v>0</v>
      </c>
      <c r="I19" s="350">
        <f t="shared" si="8"/>
        <v>3</v>
      </c>
    </row>
    <row r="20" spans="1:9" ht="31.5" x14ac:dyDescent="0.25">
      <c r="A20" s="37">
        <v>9</v>
      </c>
      <c r="B20" s="6" t="s">
        <v>1247</v>
      </c>
      <c r="C20" s="6" t="s">
        <v>1246</v>
      </c>
      <c r="D20" s="507">
        <v>2018</v>
      </c>
      <c r="E20" s="16">
        <f t="shared" si="5"/>
        <v>10</v>
      </c>
      <c r="F20" s="37"/>
      <c r="G20" s="58">
        <f t="shared" si="6"/>
        <v>1</v>
      </c>
      <c r="H20" s="349" t="b">
        <f t="shared" si="7"/>
        <v>0</v>
      </c>
      <c r="I20" s="350">
        <f t="shared" si="8"/>
        <v>2</v>
      </c>
    </row>
    <row r="21" spans="1:9" x14ac:dyDescent="0.25">
      <c r="A21" s="37">
        <v>10</v>
      </c>
      <c r="B21" s="380" t="s">
        <v>1242</v>
      </c>
      <c r="C21" s="380" t="s">
        <v>1240</v>
      </c>
      <c r="D21" s="507">
        <v>2018</v>
      </c>
      <c r="E21" s="16">
        <f t="shared" si="1"/>
        <v>10</v>
      </c>
      <c r="F21" s="37"/>
      <c r="G21" s="58">
        <f t="shared" si="2"/>
        <v>1</v>
      </c>
      <c r="H21" s="349" t="b">
        <f t="shared" si="3"/>
        <v>0</v>
      </c>
      <c r="I21" s="350">
        <f t="shared" si="4"/>
        <v>2</v>
      </c>
    </row>
    <row r="22" spans="1:9" x14ac:dyDescent="0.25">
      <c r="A22" s="37">
        <v>11</v>
      </c>
      <c r="B22" s="380" t="s">
        <v>1282</v>
      </c>
      <c r="C22" s="6" t="s">
        <v>1257</v>
      </c>
      <c r="D22" s="216">
        <v>2019</v>
      </c>
      <c r="E22" s="16">
        <f t="shared" si="1"/>
        <v>10</v>
      </c>
      <c r="F22" s="37"/>
      <c r="G22" s="58">
        <f t="shared" si="2"/>
        <v>1</v>
      </c>
      <c r="H22" s="349" t="b">
        <f t="shared" si="3"/>
        <v>0</v>
      </c>
      <c r="I22" s="350">
        <f t="shared" si="4"/>
        <v>1</v>
      </c>
    </row>
    <row r="23" spans="1:9" x14ac:dyDescent="0.25">
      <c r="A23" s="37">
        <v>12</v>
      </c>
      <c r="B23" s="508" t="s">
        <v>1259</v>
      </c>
      <c r="C23" s="6" t="s">
        <v>1258</v>
      </c>
      <c r="D23" s="506">
        <v>2019</v>
      </c>
      <c r="E23" s="16">
        <f t="shared" si="1"/>
        <v>10</v>
      </c>
      <c r="F23" s="37"/>
      <c r="G23" s="58">
        <f t="shared" si="2"/>
        <v>1</v>
      </c>
      <c r="H23" s="349" t="b">
        <f t="shared" si="3"/>
        <v>0</v>
      </c>
      <c r="I23" s="350">
        <f t="shared" si="4"/>
        <v>1</v>
      </c>
    </row>
    <row r="24" spans="1:9" x14ac:dyDescent="0.25">
      <c r="A24" s="37">
        <v>13</v>
      </c>
      <c r="B24" s="6" t="s">
        <v>1261</v>
      </c>
      <c r="C24" s="6" t="s">
        <v>1260</v>
      </c>
      <c r="D24" s="506">
        <v>2019</v>
      </c>
      <c r="E24" s="16">
        <f t="shared" si="1"/>
        <v>10</v>
      </c>
      <c r="F24" s="37"/>
      <c r="G24" s="58">
        <f t="shared" si="2"/>
        <v>1</v>
      </c>
      <c r="H24" s="349" t="b">
        <f t="shared" si="3"/>
        <v>0</v>
      </c>
      <c r="I24" s="350">
        <f t="shared" si="4"/>
        <v>1</v>
      </c>
    </row>
    <row r="25" spans="1:9" x14ac:dyDescent="0.25">
      <c r="A25" s="37">
        <v>14</v>
      </c>
      <c r="B25" s="6" t="s">
        <v>1263</v>
      </c>
      <c r="C25" s="6" t="s">
        <v>1262</v>
      </c>
      <c r="D25" s="216">
        <v>2020</v>
      </c>
      <c r="E25" s="16">
        <f t="shared" si="1"/>
        <v>10</v>
      </c>
      <c r="F25" s="37"/>
      <c r="G25" s="58">
        <f t="shared" si="2"/>
        <v>1</v>
      </c>
      <c r="H25" s="349" t="b">
        <f t="shared" si="3"/>
        <v>0</v>
      </c>
      <c r="I25" s="350">
        <f t="shared" si="4"/>
        <v>2</v>
      </c>
    </row>
    <row r="26" spans="1:9" x14ac:dyDescent="0.25">
      <c r="A26" s="37">
        <v>15</v>
      </c>
      <c r="B26" s="6" t="s">
        <v>1265</v>
      </c>
      <c r="C26" s="6" t="s">
        <v>1264</v>
      </c>
      <c r="D26" s="506">
        <v>2020</v>
      </c>
      <c r="E26" s="16">
        <f t="shared" si="1"/>
        <v>10</v>
      </c>
      <c r="F26" s="37"/>
      <c r="G26" s="58">
        <f t="shared" si="2"/>
        <v>1</v>
      </c>
      <c r="H26" s="349" t="b">
        <f t="shared" si="3"/>
        <v>0</v>
      </c>
      <c r="I26" s="350">
        <f t="shared" si="4"/>
        <v>1</v>
      </c>
    </row>
    <row r="27" spans="1:9" x14ac:dyDescent="0.25">
      <c r="A27" s="37">
        <v>16</v>
      </c>
      <c r="B27" s="6" t="s">
        <v>1267</v>
      </c>
      <c r="C27" s="6" t="s">
        <v>1266</v>
      </c>
      <c r="D27" s="506">
        <v>2020</v>
      </c>
      <c r="E27" s="16">
        <f t="shared" si="1"/>
        <v>10</v>
      </c>
      <c r="F27" s="37"/>
      <c r="G27" s="58">
        <f t="shared" si="2"/>
        <v>1</v>
      </c>
      <c r="H27" s="349" t="b">
        <f t="shared" si="3"/>
        <v>0</v>
      </c>
      <c r="I27" s="350">
        <f t="shared" si="4"/>
        <v>1</v>
      </c>
    </row>
    <row r="28" spans="1:9" x14ac:dyDescent="0.25">
      <c r="A28" s="37">
        <v>17</v>
      </c>
      <c r="B28" s="6" t="s">
        <v>1269</v>
      </c>
      <c r="C28" s="6" t="s">
        <v>1268</v>
      </c>
      <c r="D28" s="506">
        <v>2020</v>
      </c>
      <c r="E28" s="16">
        <f t="shared" si="1"/>
        <v>10</v>
      </c>
      <c r="F28" s="37"/>
      <c r="G28" s="58">
        <f t="shared" si="2"/>
        <v>1</v>
      </c>
      <c r="H28" s="349" t="b">
        <f t="shared" si="3"/>
        <v>0</v>
      </c>
      <c r="I28" s="350">
        <f t="shared" si="4"/>
        <v>2</v>
      </c>
    </row>
    <row r="29" spans="1:9" x14ac:dyDescent="0.25">
      <c r="A29" s="37">
        <v>18</v>
      </c>
      <c r="B29" s="6" t="s">
        <v>1265</v>
      </c>
      <c r="C29" s="6" t="s">
        <v>1270</v>
      </c>
      <c r="D29" s="216">
        <v>2020</v>
      </c>
      <c r="E29" s="16">
        <f t="shared" si="1"/>
        <v>10</v>
      </c>
      <c r="F29" s="37"/>
      <c r="G29" s="58">
        <f t="shared" si="2"/>
        <v>1</v>
      </c>
      <c r="H29" s="349" t="b">
        <f t="shared" si="3"/>
        <v>0</v>
      </c>
      <c r="I29" s="350">
        <f t="shared" si="4"/>
        <v>1</v>
      </c>
    </row>
    <row r="30" spans="1:9" ht="31.5" x14ac:dyDescent="0.25">
      <c r="A30" s="37">
        <v>19</v>
      </c>
      <c r="B30" s="6" t="s">
        <v>1272</v>
      </c>
      <c r="C30" s="6" t="s">
        <v>1271</v>
      </c>
      <c r="D30" s="506">
        <v>2020</v>
      </c>
      <c r="E30" s="16">
        <f t="shared" si="1"/>
        <v>10</v>
      </c>
      <c r="F30" s="37"/>
      <c r="G30" s="58">
        <f t="shared" si="2"/>
        <v>1</v>
      </c>
      <c r="H30" s="349" t="b">
        <f t="shared" si="3"/>
        <v>0</v>
      </c>
      <c r="I30" s="350">
        <f t="shared" si="4"/>
        <v>3</v>
      </c>
    </row>
    <row r="31" spans="1:9" x14ac:dyDescent="0.25">
      <c r="A31" s="37">
        <v>20</v>
      </c>
      <c r="B31" s="6" t="s">
        <v>1261</v>
      </c>
      <c r="C31" s="6" t="s">
        <v>1273</v>
      </c>
      <c r="D31" s="506">
        <v>2020</v>
      </c>
      <c r="E31" s="16">
        <f t="shared" si="1"/>
        <v>10</v>
      </c>
      <c r="F31" s="37"/>
      <c r="G31" s="58">
        <f t="shared" si="2"/>
        <v>1</v>
      </c>
      <c r="H31" s="349" t="b">
        <f t="shared" si="3"/>
        <v>0</v>
      </c>
      <c r="I31" s="350">
        <f t="shared" si="4"/>
        <v>1</v>
      </c>
    </row>
    <row r="32" spans="1:9" ht="31.5" x14ac:dyDescent="0.25">
      <c r="A32" s="37">
        <v>21</v>
      </c>
      <c r="B32" s="6" t="s">
        <v>1275</v>
      </c>
      <c r="C32" s="6" t="s">
        <v>1274</v>
      </c>
      <c r="D32" s="506">
        <v>2020</v>
      </c>
      <c r="E32" s="16">
        <f t="shared" si="1"/>
        <v>10</v>
      </c>
      <c r="F32" s="37"/>
      <c r="G32" s="58">
        <f t="shared" si="2"/>
        <v>1</v>
      </c>
      <c r="H32" s="349" t="b">
        <f t="shared" si="3"/>
        <v>0</v>
      </c>
      <c r="I32" s="350">
        <f t="shared" si="4"/>
        <v>1</v>
      </c>
    </row>
    <row r="33" spans="1:9" x14ac:dyDescent="0.25">
      <c r="A33" s="37">
        <v>22</v>
      </c>
      <c r="B33" s="6" t="s">
        <v>1277</v>
      </c>
      <c r="C33" s="6" t="s">
        <v>1276</v>
      </c>
      <c r="D33" s="506">
        <v>2021</v>
      </c>
      <c r="E33" s="16">
        <f t="shared" si="1"/>
        <v>10</v>
      </c>
      <c r="F33" s="37"/>
      <c r="G33" s="58">
        <f t="shared" si="2"/>
        <v>1</v>
      </c>
      <c r="H33" s="349" t="b">
        <f t="shared" si="3"/>
        <v>0</v>
      </c>
      <c r="I33" s="350">
        <f t="shared" si="4"/>
        <v>1</v>
      </c>
    </row>
    <row r="34" spans="1:9" x14ac:dyDescent="0.25">
      <c r="A34" s="37">
        <v>23</v>
      </c>
      <c r="B34" s="6" t="s">
        <v>1279</v>
      </c>
      <c r="C34" s="6" t="s">
        <v>1278</v>
      </c>
      <c r="D34" s="506">
        <v>2021</v>
      </c>
      <c r="E34" s="16">
        <f t="shared" si="1"/>
        <v>10</v>
      </c>
      <c r="F34" s="37"/>
      <c r="G34" s="58">
        <f t="shared" si="2"/>
        <v>1</v>
      </c>
      <c r="H34" s="349" t="b">
        <f t="shared" si="3"/>
        <v>0</v>
      </c>
      <c r="I34" s="350">
        <f t="shared" si="4"/>
        <v>1</v>
      </c>
    </row>
    <row r="35" spans="1:9" ht="31.5" x14ac:dyDescent="0.25">
      <c r="A35" s="37">
        <v>24</v>
      </c>
      <c r="B35" s="6" t="s">
        <v>1280</v>
      </c>
      <c r="C35" s="6" t="s">
        <v>1253</v>
      </c>
      <c r="D35" s="216">
        <v>2020</v>
      </c>
      <c r="E35" s="16">
        <f t="shared" si="1"/>
        <v>10</v>
      </c>
      <c r="F35" s="37"/>
      <c r="G35" s="58">
        <f t="shared" si="2"/>
        <v>1</v>
      </c>
      <c r="H35" s="349" t="b">
        <f t="shared" si="3"/>
        <v>0</v>
      </c>
      <c r="I35" s="350">
        <f t="shared" si="4"/>
        <v>1</v>
      </c>
    </row>
    <row r="36" spans="1:9" ht="47.25" x14ac:dyDescent="0.25">
      <c r="A36" s="37">
        <v>25</v>
      </c>
      <c r="B36" s="6" t="s">
        <v>1281</v>
      </c>
      <c r="C36" s="6" t="s">
        <v>1244</v>
      </c>
      <c r="D36" s="216">
        <v>2020</v>
      </c>
      <c r="E36" s="16">
        <f t="shared" si="1"/>
        <v>10</v>
      </c>
      <c r="F36" s="37"/>
      <c r="G36" s="58">
        <f t="shared" si="2"/>
        <v>1</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9">IF(OR($B44="",$C44="",$D44="",$D44&gt;an_final),"",IF($D44&gt;=an_initial,1,""))</f>
        <v/>
      </c>
      <c r="H44" s="349" t="b">
        <f t="shared" si="3"/>
        <v>0</v>
      </c>
      <c r="I44" s="350">
        <f t="shared" ref="I44:I75" si="10">LEN(B44)-LEN(SUBSTITUTE(B44,",",""))+1</f>
        <v>1</v>
      </c>
    </row>
    <row r="45" spans="1:9" x14ac:dyDescent="0.25">
      <c r="A45" s="37">
        <v>34</v>
      </c>
      <c r="B45" s="6"/>
      <c r="C45" s="6"/>
      <c r="D45" s="216"/>
      <c r="E45" s="16" t="str">
        <f t="shared" si="1"/>
        <v/>
      </c>
      <c r="F45" s="37"/>
      <c r="G45" s="58" t="str">
        <f t="shared" si="9"/>
        <v/>
      </c>
      <c r="H45" s="349" t="b">
        <f t="shared" si="3"/>
        <v>0</v>
      </c>
      <c r="I45" s="350">
        <f t="shared" si="10"/>
        <v>1</v>
      </c>
    </row>
    <row r="46" spans="1:9" x14ac:dyDescent="0.25">
      <c r="A46" s="37">
        <v>35</v>
      </c>
      <c r="B46" s="6"/>
      <c r="C46" s="6"/>
      <c r="D46" s="216"/>
      <c r="E46" s="16" t="str">
        <f t="shared" si="1"/>
        <v/>
      </c>
      <c r="F46" s="37"/>
      <c r="G46" s="58" t="str">
        <f t="shared" si="9"/>
        <v/>
      </c>
      <c r="H46" s="349" t="b">
        <f t="shared" si="3"/>
        <v>0</v>
      </c>
      <c r="I46" s="350">
        <f t="shared" si="10"/>
        <v>1</v>
      </c>
    </row>
    <row r="47" spans="1:9" x14ac:dyDescent="0.25">
      <c r="A47" s="37">
        <v>36</v>
      </c>
      <c r="B47" s="6"/>
      <c r="C47" s="6"/>
      <c r="D47" s="216"/>
      <c r="E47" s="16" t="str">
        <f t="shared" si="1"/>
        <v/>
      </c>
      <c r="F47" s="37"/>
      <c r="G47" s="58" t="str">
        <f t="shared" si="9"/>
        <v/>
      </c>
      <c r="H47" s="349" t="b">
        <f t="shared" si="3"/>
        <v>0</v>
      </c>
      <c r="I47" s="350">
        <f t="shared" si="10"/>
        <v>1</v>
      </c>
    </row>
    <row r="48" spans="1:9" x14ac:dyDescent="0.25">
      <c r="A48" s="37">
        <v>37</v>
      </c>
      <c r="B48" s="6"/>
      <c r="C48" s="6"/>
      <c r="D48" s="216"/>
      <c r="E48" s="16" t="str">
        <f t="shared" si="1"/>
        <v/>
      </c>
      <c r="F48" s="37"/>
      <c r="G48" s="58" t="str">
        <f t="shared" si="9"/>
        <v/>
      </c>
      <c r="H48" s="349" t="b">
        <f t="shared" si="3"/>
        <v>0</v>
      </c>
      <c r="I48" s="350">
        <f t="shared" si="10"/>
        <v>1</v>
      </c>
    </row>
    <row r="49" spans="1:9" x14ac:dyDescent="0.25">
      <c r="A49" s="37">
        <v>38</v>
      </c>
      <c r="B49" s="6"/>
      <c r="C49" s="6"/>
      <c r="D49" s="216"/>
      <c r="E49" s="16" t="str">
        <f t="shared" si="1"/>
        <v/>
      </c>
      <c r="F49" s="37"/>
      <c r="G49" s="58" t="str">
        <f t="shared" si="9"/>
        <v/>
      </c>
      <c r="H49" s="349" t="b">
        <f t="shared" si="3"/>
        <v>0</v>
      </c>
      <c r="I49" s="350">
        <f t="shared" si="10"/>
        <v>1</v>
      </c>
    </row>
    <row r="50" spans="1:9" x14ac:dyDescent="0.25">
      <c r="A50" s="37">
        <v>39</v>
      </c>
      <c r="B50" s="6"/>
      <c r="C50" s="6"/>
      <c r="D50" s="216"/>
      <c r="E50" s="16" t="str">
        <f t="shared" si="1"/>
        <v/>
      </c>
      <c r="F50" s="37"/>
      <c r="G50" s="58" t="str">
        <f t="shared" si="9"/>
        <v/>
      </c>
      <c r="H50" s="349" t="b">
        <f t="shared" si="3"/>
        <v>0</v>
      </c>
      <c r="I50" s="350">
        <f t="shared" si="10"/>
        <v>1</v>
      </c>
    </row>
    <row r="51" spans="1:9" x14ac:dyDescent="0.25">
      <c r="A51" s="37">
        <v>40</v>
      </c>
      <c r="B51" s="6"/>
      <c r="C51" s="6"/>
      <c r="D51" s="216"/>
      <c r="E51" s="16" t="str">
        <f t="shared" si="1"/>
        <v/>
      </c>
      <c r="F51" s="37"/>
      <c r="G51" s="58" t="str">
        <f t="shared" si="9"/>
        <v/>
      </c>
      <c r="H51" s="349" t="b">
        <f t="shared" si="3"/>
        <v>0</v>
      </c>
      <c r="I51" s="350">
        <f t="shared" si="10"/>
        <v>1</v>
      </c>
    </row>
    <row r="52" spans="1:9" x14ac:dyDescent="0.25">
      <c r="A52" s="37">
        <v>41</v>
      </c>
      <c r="B52" s="6"/>
      <c r="C52" s="6"/>
      <c r="D52" s="216"/>
      <c r="E52" s="16" t="str">
        <f t="shared" si="1"/>
        <v/>
      </c>
      <c r="F52" s="37"/>
      <c r="G52" s="58" t="str">
        <f t="shared" si="9"/>
        <v/>
      </c>
      <c r="H52" s="349" t="b">
        <f t="shared" si="3"/>
        <v>0</v>
      </c>
      <c r="I52" s="350">
        <f t="shared" si="10"/>
        <v>1</v>
      </c>
    </row>
    <row r="53" spans="1:9" x14ac:dyDescent="0.25">
      <c r="A53" s="37">
        <v>42</v>
      </c>
      <c r="B53" s="6"/>
      <c r="C53" s="6"/>
      <c r="D53" s="216"/>
      <c r="E53" s="16" t="str">
        <f t="shared" si="1"/>
        <v/>
      </c>
      <c r="F53" s="37"/>
      <c r="G53" s="58" t="str">
        <f t="shared" si="9"/>
        <v/>
      </c>
      <c r="H53" s="349" t="b">
        <f t="shared" si="3"/>
        <v>0</v>
      </c>
      <c r="I53" s="350">
        <f t="shared" si="10"/>
        <v>1</v>
      </c>
    </row>
    <row r="54" spans="1:9" x14ac:dyDescent="0.25">
      <c r="A54" s="37">
        <v>43</v>
      </c>
      <c r="B54" s="6"/>
      <c r="C54" s="6"/>
      <c r="D54" s="216"/>
      <c r="E54" s="16" t="str">
        <f t="shared" si="1"/>
        <v/>
      </c>
      <c r="F54" s="37"/>
      <c r="G54" s="58" t="str">
        <f t="shared" si="9"/>
        <v/>
      </c>
      <c r="H54" s="349" t="b">
        <f t="shared" si="3"/>
        <v>0</v>
      </c>
      <c r="I54" s="350">
        <f t="shared" si="10"/>
        <v>1</v>
      </c>
    </row>
    <row r="55" spans="1:9" x14ac:dyDescent="0.25">
      <c r="A55" s="37">
        <v>44</v>
      </c>
      <c r="B55" s="6"/>
      <c r="C55" s="6"/>
      <c r="D55" s="216"/>
      <c r="E55" s="16" t="str">
        <f t="shared" si="1"/>
        <v/>
      </c>
      <c r="F55" s="37"/>
      <c r="G55" s="58" t="str">
        <f t="shared" si="9"/>
        <v/>
      </c>
      <c r="H55" s="349" t="b">
        <f t="shared" si="3"/>
        <v>0</v>
      </c>
      <c r="I55" s="350">
        <f t="shared" si="10"/>
        <v>1</v>
      </c>
    </row>
    <row r="56" spans="1:9" x14ac:dyDescent="0.25">
      <c r="A56" s="37">
        <v>45</v>
      </c>
      <c r="B56" s="6"/>
      <c r="C56" s="6"/>
      <c r="D56" s="216"/>
      <c r="E56" s="16" t="str">
        <f t="shared" si="1"/>
        <v/>
      </c>
      <c r="F56" s="37"/>
      <c r="G56" s="58" t="str">
        <f t="shared" si="9"/>
        <v/>
      </c>
      <c r="H56" s="349" t="b">
        <f t="shared" si="3"/>
        <v>0</v>
      </c>
      <c r="I56" s="350">
        <f t="shared" si="10"/>
        <v>1</v>
      </c>
    </row>
    <row r="57" spans="1:9" x14ac:dyDescent="0.25">
      <c r="A57" s="37">
        <v>46</v>
      </c>
      <c r="B57" s="6"/>
      <c r="C57" s="6"/>
      <c r="D57" s="216"/>
      <c r="E57" s="16" t="str">
        <f t="shared" si="1"/>
        <v/>
      </c>
      <c r="F57" s="37"/>
      <c r="G57" s="58" t="str">
        <f t="shared" si="9"/>
        <v/>
      </c>
      <c r="H57" s="349" t="b">
        <f t="shared" si="3"/>
        <v>0</v>
      </c>
      <c r="I57" s="350">
        <f t="shared" si="10"/>
        <v>1</v>
      </c>
    </row>
    <row r="58" spans="1:9" x14ac:dyDescent="0.25">
      <c r="A58" s="37">
        <v>47</v>
      </c>
      <c r="B58" s="6"/>
      <c r="C58" s="6"/>
      <c r="D58" s="216"/>
      <c r="E58" s="16" t="str">
        <f t="shared" si="1"/>
        <v/>
      </c>
      <c r="F58" s="37"/>
      <c r="G58" s="58" t="str">
        <f t="shared" si="9"/>
        <v/>
      </c>
      <c r="H58" s="349" t="b">
        <f t="shared" si="3"/>
        <v>0</v>
      </c>
      <c r="I58" s="350">
        <f t="shared" si="10"/>
        <v>1</v>
      </c>
    </row>
    <row r="59" spans="1:9" x14ac:dyDescent="0.25">
      <c r="A59" s="37">
        <v>48</v>
      </c>
      <c r="B59" s="6"/>
      <c r="C59" s="6"/>
      <c r="D59" s="216"/>
      <c r="E59" s="16" t="str">
        <f t="shared" si="1"/>
        <v/>
      </c>
      <c r="F59" s="37"/>
      <c r="G59" s="58" t="str">
        <f t="shared" si="9"/>
        <v/>
      </c>
      <c r="H59" s="349" t="b">
        <f t="shared" si="3"/>
        <v>0</v>
      </c>
      <c r="I59" s="350">
        <f t="shared" si="10"/>
        <v>1</v>
      </c>
    </row>
    <row r="60" spans="1:9" x14ac:dyDescent="0.25">
      <c r="A60" s="37">
        <v>49</v>
      </c>
      <c r="B60" s="6"/>
      <c r="C60" s="6"/>
      <c r="D60" s="216"/>
      <c r="E60" s="16" t="str">
        <f t="shared" si="1"/>
        <v/>
      </c>
      <c r="F60" s="37"/>
      <c r="G60" s="58" t="str">
        <f t="shared" si="9"/>
        <v/>
      </c>
      <c r="H60" s="349" t="b">
        <f t="shared" si="3"/>
        <v>0</v>
      </c>
      <c r="I60" s="350">
        <f t="shared" si="10"/>
        <v>1</v>
      </c>
    </row>
    <row r="61" spans="1:9" x14ac:dyDescent="0.25">
      <c r="A61" s="37">
        <v>50</v>
      </c>
      <c r="B61" s="6"/>
      <c r="C61" s="6"/>
      <c r="D61" s="216"/>
      <c r="E61" s="16" t="str">
        <f t="shared" si="1"/>
        <v/>
      </c>
      <c r="F61" s="37"/>
      <c r="G61" s="58" t="str">
        <f t="shared" si="9"/>
        <v/>
      </c>
      <c r="H61" s="349" t="b">
        <f t="shared" si="3"/>
        <v>0</v>
      </c>
      <c r="I61" s="350">
        <f t="shared" si="10"/>
        <v>1</v>
      </c>
    </row>
    <row r="62" spans="1:9" x14ac:dyDescent="0.25">
      <c r="A62" s="37">
        <v>51</v>
      </c>
      <c r="B62" s="6"/>
      <c r="C62" s="6"/>
      <c r="D62" s="216"/>
      <c r="E62" s="16" t="str">
        <f t="shared" si="1"/>
        <v/>
      </c>
      <c r="F62" s="37"/>
      <c r="G62" s="58" t="str">
        <f t="shared" si="9"/>
        <v/>
      </c>
      <c r="H62" s="349" t="b">
        <f t="shared" si="3"/>
        <v>0</v>
      </c>
      <c r="I62" s="350">
        <f t="shared" si="10"/>
        <v>1</v>
      </c>
    </row>
    <row r="63" spans="1:9" x14ac:dyDescent="0.25">
      <c r="A63" s="37">
        <v>52</v>
      </c>
      <c r="B63" s="6"/>
      <c r="C63" s="6"/>
      <c r="D63" s="216"/>
      <c r="E63" s="16" t="str">
        <f t="shared" si="1"/>
        <v/>
      </c>
      <c r="F63" s="37"/>
      <c r="G63" s="58" t="str">
        <f t="shared" si="9"/>
        <v/>
      </c>
      <c r="H63" s="349" t="b">
        <f t="shared" si="3"/>
        <v>0</v>
      </c>
      <c r="I63" s="350">
        <f t="shared" si="10"/>
        <v>1</v>
      </c>
    </row>
    <row r="64" spans="1:9" x14ac:dyDescent="0.25">
      <c r="A64" s="37">
        <v>53</v>
      </c>
      <c r="B64" s="6"/>
      <c r="C64" s="6"/>
      <c r="D64" s="216"/>
      <c r="E64" s="16" t="str">
        <f t="shared" si="1"/>
        <v/>
      </c>
      <c r="F64" s="37"/>
      <c r="G64" s="58" t="str">
        <f t="shared" si="9"/>
        <v/>
      </c>
      <c r="H64" s="349" t="b">
        <f t="shared" si="3"/>
        <v>0</v>
      </c>
      <c r="I64" s="350">
        <f t="shared" si="10"/>
        <v>1</v>
      </c>
    </row>
    <row r="65" spans="1:9" x14ac:dyDescent="0.25">
      <c r="A65" s="37">
        <v>54</v>
      </c>
      <c r="B65" s="6"/>
      <c r="C65" s="6"/>
      <c r="D65" s="216"/>
      <c r="E65" s="16" t="str">
        <f t="shared" si="1"/>
        <v/>
      </c>
      <c r="F65" s="37"/>
      <c r="G65" s="58" t="str">
        <f t="shared" si="9"/>
        <v/>
      </c>
      <c r="H65" s="349" t="b">
        <f t="shared" si="3"/>
        <v>0</v>
      </c>
      <c r="I65" s="350">
        <f t="shared" si="10"/>
        <v>1</v>
      </c>
    </row>
    <row r="66" spans="1:9" x14ac:dyDescent="0.25">
      <c r="A66" s="37">
        <v>55</v>
      </c>
      <c r="B66" s="6"/>
      <c r="C66" s="6"/>
      <c r="D66" s="216"/>
      <c r="E66" s="16" t="str">
        <f t="shared" si="1"/>
        <v/>
      </c>
      <c r="F66" s="37"/>
      <c r="G66" s="58" t="str">
        <f t="shared" si="9"/>
        <v/>
      </c>
      <c r="H66" s="349" t="b">
        <f t="shared" si="3"/>
        <v>0</v>
      </c>
      <c r="I66" s="350">
        <f t="shared" si="10"/>
        <v>1</v>
      </c>
    </row>
    <row r="67" spans="1:9" x14ac:dyDescent="0.25">
      <c r="A67" s="37">
        <v>56</v>
      </c>
      <c r="B67" s="6"/>
      <c r="C67" s="6"/>
      <c r="D67" s="216"/>
      <c r="E67" s="16" t="str">
        <f t="shared" si="1"/>
        <v/>
      </c>
      <c r="F67" s="37"/>
      <c r="G67" s="58" t="str">
        <f t="shared" si="9"/>
        <v/>
      </c>
      <c r="H67" s="349" t="b">
        <f t="shared" si="3"/>
        <v>0</v>
      </c>
      <c r="I67" s="350">
        <f t="shared" si="10"/>
        <v>1</v>
      </c>
    </row>
    <row r="68" spans="1:9" x14ac:dyDescent="0.25">
      <c r="A68" s="37">
        <v>57</v>
      </c>
      <c r="B68" s="6"/>
      <c r="C68" s="6"/>
      <c r="D68" s="216"/>
      <c r="E68" s="16" t="str">
        <f t="shared" si="1"/>
        <v/>
      </c>
      <c r="F68" s="37"/>
      <c r="G68" s="58" t="str">
        <f t="shared" si="9"/>
        <v/>
      </c>
      <c r="H68" s="349" t="b">
        <f t="shared" si="3"/>
        <v>0</v>
      </c>
      <c r="I68" s="350">
        <f t="shared" si="10"/>
        <v>1</v>
      </c>
    </row>
    <row r="69" spans="1:9" x14ac:dyDescent="0.25">
      <c r="A69" s="37">
        <v>58</v>
      </c>
      <c r="B69" s="6"/>
      <c r="C69" s="6"/>
      <c r="D69" s="216"/>
      <c r="E69" s="16" t="str">
        <f t="shared" si="1"/>
        <v/>
      </c>
      <c r="F69" s="37"/>
      <c r="G69" s="58" t="str">
        <f t="shared" si="9"/>
        <v/>
      </c>
      <c r="H69" s="349" t="b">
        <f t="shared" si="3"/>
        <v>0</v>
      </c>
      <c r="I69" s="350">
        <f t="shared" si="10"/>
        <v>1</v>
      </c>
    </row>
    <row r="70" spans="1:9" x14ac:dyDescent="0.25">
      <c r="A70" s="37">
        <v>59</v>
      </c>
      <c r="B70" s="6"/>
      <c r="C70" s="6"/>
      <c r="D70" s="216"/>
      <c r="E70" s="16" t="str">
        <f t="shared" si="1"/>
        <v/>
      </c>
      <c r="F70" s="37"/>
      <c r="G70" s="58" t="str">
        <f t="shared" si="9"/>
        <v/>
      </c>
      <c r="H70" s="349" t="b">
        <f t="shared" si="3"/>
        <v>0</v>
      </c>
      <c r="I70" s="350">
        <f t="shared" si="10"/>
        <v>1</v>
      </c>
    </row>
    <row r="71" spans="1:9" x14ac:dyDescent="0.25">
      <c r="A71" s="37">
        <v>60</v>
      </c>
      <c r="B71" s="6"/>
      <c r="C71" s="6"/>
      <c r="D71" s="216"/>
      <c r="E71" s="16" t="str">
        <f t="shared" si="1"/>
        <v/>
      </c>
      <c r="F71" s="37"/>
      <c r="G71" s="58" t="str">
        <f t="shared" si="9"/>
        <v/>
      </c>
      <c r="H71" s="349" t="b">
        <f t="shared" si="3"/>
        <v>0</v>
      </c>
      <c r="I71" s="350">
        <f t="shared" si="10"/>
        <v>1</v>
      </c>
    </row>
    <row r="72" spans="1:9" x14ac:dyDescent="0.25">
      <c r="A72" s="37">
        <v>61</v>
      </c>
      <c r="B72" s="6"/>
      <c r="C72" s="6"/>
      <c r="D72" s="216"/>
      <c r="E72" s="16" t="str">
        <f t="shared" si="1"/>
        <v/>
      </c>
      <c r="F72" s="37"/>
      <c r="G72" s="58" t="str">
        <f t="shared" si="9"/>
        <v/>
      </c>
      <c r="H72" s="349" t="b">
        <f t="shared" si="3"/>
        <v>0</v>
      </c>
      <c r="I72" s="350">
        <f t="shared" si="10"/>
        <v>1</v>
      </c>
    </row>
    <row r="73" spans="1:9" x14ac:dyDescent="0.25">
      <c r="A73" s="37">
        <v>62</v>
      </c>
      <c r="B73" s="6"/>
      <c r="C73" s="6"/>
      <c r="D73" s="216"/>
      <c r="E73" s="16" t="str">
        <f t="shared" si="1"/>
        <v/>
      </c>
      <c r="F73" s="37"/>
      <c r="G73" s="58" t="str">
        <f t="shared" si="9"/>
        <v/>
      </c>
      <c r="H73" s="349" t="b">
        <f t="shared" si="3"/>
        <v>0</v>
      </c>
      <c r="I73" s="350">
        <f t="shared" si="10"/>
        <v>1</v>
      </c>
    </row>
    <row r="74" spans="1:9" x14ac:dyDescent="0.25">
      <c r="A74" s="37">
        <v>63</v>
      </c>
      <c r="B74" s="6"/>
      <c r="C74" s="6"/>
      <c r="D74" s="216"/>
      <c r="E74" s="16" t="str">
        <f t="shared" si="1"/>
        <v/>
      </c>
      <c r="F74" s="37"/>
      <c r="G74" s="58" t="str">
        <f t="shared" si="9"/>
        <v/>
      </c>
      <c r="H74" s="349" t="b">
        <f t="shared" si="3"/>
        <v>0</v>
      </c>
      <c r="I74" s="350">
        <f t="shared" si="10"/>
        <v>1</v>
      </c>
    </row>
    <row r="75" spans="1:9" x14ac:dyDescent="0.25">
      <c r="A75" s="37">
        <v>64</v>
      </c>
      <c r="B75" s="6"/>
      <c r="C75" s="6"/>
      <c r="D75" s="216"/>
      <c r="E75" s="16" t="str">
        <f t="shared" si="1"/>
        <v/>
      </c>
      <c r="F75" s="37"/>
      <c r="G75" s="58" t="str">
        <f t="shared" si="9"/>
        <v/>
      </c>
      <c r="H75" s="349" t="b">
        <f t="shared" si="3"/>
        <v>0</v>
      </c>
      <c r="I75" s="350">
        <f t="shared" si="10"/>
        <v>1</v>
      </c>
    </row>
    <row r="76" spans="1:9" x14ac:dyDescent="0.25">
      <c r="A76" s="37">
        <v>65</v>
      </c>
      <c r="B76" s="6"/>
      <c r="C76" s="6"/>
      <c r="D76" s="216"/>
      <c r="E76" s="16" t="str">
        <f t="shared" ref="E76:E139" si="11">IF(OR($B76="",$C76="",$D76&lt;an_initial,$D76&gt;an_final),"",G76*10)</f>
        <v/>
      </c>
      <c r="F76" s="37"/>
      <c r="G76" s="58" t="str">
        <f t="shared" ref="G76:G110" si="12">IF(OR($B76="",$C76="",$D76="",$D76&gt;an_final),"",IF($D76&gt;=an_initial,1,""))</f>
        <v/>
      </c>
      <c r="H76" s="349" t="b">
        <f t="shared" ref="H76:H110" si="13">IF(nume_candidat="",FALSE,ISNUMBER(SEARCH(nume_candidat,$B76)))</f>
        <v>0</v>
      </c>
      <c r="I76" s="350">
        <f t="shared" ref="I76:I110" si="14">LEN(B76)-LEN(SUBSTITUTE(B76,",",""))+1</f>
        <v>1</v>
      </c>
    </row>
    <row r="77" spans="1:9" x14ac:dyDescent="0.25">
      <c r="A77" s="37">
        <v>66</v>
      </c>
      <c r="B77" s="6"/>
      <c r="C77" s="6"/>
      <c r="D77" s="216"/>
      <c r="E77" s="16" t="str">
        <f t="shared" si="11"/>
        <v/>
      </c>
      <c r="F77" s="37"/>
      <c r="G77" s="58" t="str">
        <f t="shared" si="12"/>
        <v/>
      </c>
      <c r="H77" s="349" t="b">
        <f t="shared" si="13"/>
        <v>0</v>
      </c>
      <c r="I77" s="350">
        <f t="shared" si="14"/>
        <v>1</v>
      </c>
    </row>
    <row r="78" spans="1:9" x14ac:dyDescent="0.25">
      <c r="A78" s="37">
        <v>67</v>
      </c>
      <c r="B78" s="6"/>
      <c r="C78" s="6"/>
      <c r="D78" s="216"/>
      <c r="E78" s="16" t="str">
        <f t="shared" si="11"/>
        <v/>
      </c>
      <c r="F78" s="37"/>
      <c r="G78" s="58" t="str">
        <f t="shared" si="12"/>
        <v/>
      </c>
      <c r="H78" s="349" t="b">
        <f t="shared" si="13"/>
        <v>0</v>
      </c>
      <c r="I78" s="350">
        <f t="shared" si="14"/>
        <v>1</v>
      </c>
    </row>
    <row r="79" spans="1:9" x14ac:dyDescent="0.25">
      <c r="A79" s="37">
        <v>68</v>
      </c>
      <c r="B79" s="6"/>
      <c r="C79" s="6"/>
      <c r="D79" s="216"/>
      <c r="E79" s="16" t="str">
        <f t="shared" si="11"/>
        <v/>
      </c>
      <c r="F79" s="37"/>
      <c r="G79" s="58" t="str">
        <f t="shared" si="12"/>
        <v/>
      </c>
      <c r="H79" s="349" t="b">
        <f t="shared" si="13"/>
        <v>0</v>
      </c>
      <c r="I79" s="350">
        <f t="shared" si="14"/>
        <v>1</v>
      </c>
    </row>
    <row r="80" spans="1:9" x14ac:dyDescent="0.25">
      <c r="A80" s="37">
        <v>69</v>
      </c>
      <c r="B80" s="6"/>
      <c r="C80" s="6"/>
      <c r="D80" s="216"/>
      <c r="E80" s="16" t="str">
        <f t="shared" si="11"/>
        <v/>
      </c>
      <c r="F80" s="37"/>
      <c r="G80" s="58" t="str">
        <f t="shared" si="12"/>
        <v/>
      </c>
      <c r="H80" s="349" t="b">
        <f t="shared" si="13"/>
        <v>0</v>
      </c>
      <c r="I80" s="350">
        <f t="shared" si="14"/>
        <v>1</v>
      </c>
    </row>
    <row r="81" spans="1:9" x14ac:dyDescent="0.25">
      <c r="A81" s="37">
        <v>70</v>
      </c>
      <c r="B81" s="6"/>
      <c r="C81" s="6"/>
      <c r="D81" s="216"/>
      <c r="E81" s="16" t="str">
        <f t="shared" si="11"/>
        <v/>
      </c>
      <c r="F81" s="37"/>
      <c r="G81" s="58" t="str">
        <f t="shared" si="12"/>
        <v/>
      </c>
      <c r="H81" s="349" t="b">
        <f t="shared" si="13"/>
        <v>0</v>
      </c>
      <c r="I81" s="350">
        <f t="shared" si="14"/>
        <v>1</v>
      </c>
    </row>
    <row r="82" spans="1:9" x14ac:dyDescent="0.25">
      <c r="A82" s="37">
        <v>71</v>
      </c>
      <c r="B82" s="6"/>
      <c r="C82" s="6"/>
      <c r="D82" s="216"/>
      <c r="E82" s="16" t="str">
        <f t="shared" si="11"/>
        <v/>
      </c>
      <c r="F82" s="37"/>
      <c r="G82" s="58" t="str">
        <f t="shared" si="12"/>
        <v/>
      </c>
      <c r="H82" s="349" t="b">
        <f t="shared" si="13"/>
        <v>0</v>
      </c>
      <c r="I82" s="350">
        <f t="shared" si="14"/>
        <v>1</v>
      </c>
    </row>
    <row r="83" spans="1:9" x14ac:dyDescent="0.25">
      <c r="A83" s="37">
        <v>72</v>
      </c>
      <c r="B83" s="6"/>
      <c r="C83" s="6"/>
      <c r="D83" s="216"/>
      <c r="E83" s="16" t="str">
        <f t="shared" si="11"/>
        <v/>
      </c>
      <c r="F83" s="37"/>
      <c r="G83" s="58" t="str">
        <f t="shared" si="12"/>
        <v/>
      </c>
      <c r="H83" s="349" t="b">
        <f t="shared" si="13"/>
        <v>0</v>
      </c>
      <c r="I83" s="350">
        <f t="shared" si="14"/>
        <v>1</v>
      </c>
    </row>
    <row r="84" spans="1:9" x14ac:dyDescent="0.25">
      <c r="A84" s="37">
        <v>73</v>
      </c>
      <c r="B84" s="6"/>
      <c r="C84" s="6"/>
      <c r="D84" s="216"/>
      <c r="E84" s="16" t="str">
        <f t="shared" si="11"/>
        <v/>
      </c>
      <c r="F84" s="37"/>
      <c r="G84" s="58" t="str">
        <f t="shared" si="12"/>
        <v/>
      </c>
      <c r="H84" s="349" t="b">
        <f t="shared" si="13"/>
        <v>0</v>
      </c>
      <c r="I84" s="350">
        <f t="shared" si="14"/>
        <v>1</v>
      </c>
    </row>
    <row r="85" spans="1:9" x14ac:dyDescent="0.25">
      <c r="A85" s="37">
        <v>74</v>
      </c>
      <c r="B85" s="6"/>
      <c r="C85" s="6"/>
      <c r="D85" s="216"/>
      <c r="E85" s="16" t="str">
        <f t="shared" si="11"/>
        <v/>
      </c>
      <c r="F85" s="37"/>
      <c r="G85" s="58" t="str">
        <f t="shared" si="12"/>
        <v/>
      </c>
      <c r="H85" s="349" t="b">
        <f t="shared" si="13"/>
        <v>0</v>
      </c>
      <c r="I85" s="350">
        <f t="shared" si="14"/>
        <v>1</v>
      </c>
    </row>
    <row r="86" spans="1:9" x14ac:dyDescent="0.25">
      <c r="A86" s="37">
        <v>75</v>
      </c>
      <c r="B86" s="6"/>
      <c r="C86" s="6"/>
      <c r="D86" s="216"/>
      <c r="E86" s="16" t="str">
        <f t="shared" si="11"/>
        <v/>
      </c>
      <c r="F86" s="37"/>
      <c r="G86" s="58" t="str">
        <f t="shared" si="12"/>
        <v/>
      </c>
      <c r="H86" s="349" t="b">
        <f t="shared" si="13"/>
        <v>0</v>
      </c>
      <c r="I86" s="350">
        <f t="shared" si="14"/>
        <v>1</v>
      </c>
    </row>
    <row r="87" spans="1:9" x14ac:dyDescent="0.25">
      <c r="A87" s="37">
        <v>76</v>
      </c>
      <c r="B87" s="6"/>
      <c r="C87" s="6"/>
      <c r="D87" s="216"/>
      <c r="E87" s="16" t="str">
        <f t="shared" si="11"/>
        <v/>
      </c>
      <c r="F87" s="37"/>
      <c r="G87" s="58" t="str">
        <f t="shared" si="12"/>
        <v/>
      </c>
      <c r="H87" s="349" t="b">
        <f t="shared" si="13"/>
        <v>0</v>
      </c>
      <c r="I87" s="350">
        <f t="shared" si="14"/>
        <v>1</v>
      </c>
    </row>
    <row r="88" spans="1:9" x14ac:dyDescent="0.25">
      <c r="A88" s="37">
        <v>77</v>
      </c>
      <c r="B88" s="6"/>
      <c r="C88" s="6"/>
      <c r="D88" s="216"/>
      <c r="E88" s="16" t="str">
        <f t="shared" si="11"/>
        <v/>
      </c>
      <c r="F88" s="37"/>
      <c r="G88" s="58" t="str">
        <f t="shared" si="12"/>
        <v/>
      </c>
      <c r="H88" s="349" t="b">
        <f t="shared" si="13"/>
        <v>0</v>
      </c>
      <c r="I88" s="350">
        <f t="shared" si="14"/>
        <v>1</v>
      </c>
    </row>
    <row r="89" spans="1:9" x14ac:dyDescent="0.25">
      <c r="A89" s="37">
        <v>78</v>
      </c>
      <c r="B89" s="6"/>
      <c r="C89" s="6"/>
      <c r="D89" s="216"/>
      <c r="E89" s="16" t="str">
        <f t="shared" si="11"/>
        <v/>
      </c>
      <c r="F89" s="37"/>
      <c r="G89" s="58" t="str">
        <f t="shared" si="12"/>
        <v/>
      </c>
      <c r="H89" s="349" t="b">
        <f t="shared" si="13"/>
        <v>0</v>
      </c>
      <c r="I89" s="350">
        <f t="shared" si="14"/>
        <v>1</v>
      </c>
    </row>
    <row r="90" spans="1:9" x14ac:dyDescent="0.25">
      <c r="A90" s="37">
        <v>79</v>
      </c>
      <c r="B90" s="6"/>
      <c r="C90" s="6"/>
      <c r="D90" s="216"/>
      <c r="E90" s="16" t="str">
        <f t="shared" si="11"/>
        <v/>
      </c>
      <c r="F90" s="37"/>
      <c r="G90" s="58" t="str">
        <f t="shared" si="12"/>
        <v/>
      </c>
      <c r="H90" s="349" t="b">
        <f t="shared" si="13"/>
        <v>0</v>
      </c>
      <c r="I90" s="350">
        <f t="shared" si="14"/>
        <v>1</v>
      </c>
    </row>
    <row r="91" spans="1:9" x14ac:dyDescent="0.25">
      <c r="A91" s="37">
        <v>80</v>
      </c>
      <c r="B91" s="6"/>
      <c r="C91" s="6"/>
      <c r="D91" s="216"/>
      <c r="E91" s="16" t="str">
        <f t="shared" si="11"/>
        <v/>
      </c>
      <c r="F91" s="37"/>
      <c r="G91" s="58" t="str">
        <f t="shared" si="12"/>
        <v/>
      </c>
      <c r="H91" s="349" t="b">
        <f t="shared" si="13"/>
        <v>0</v>
      </c>
      <c r="I91" s="350">
        <f t="shared" si="14"/>
        <v>1</v>
      </c>
    </row>
    <row r="92" spans="1:9" x14ac:dyDescent="0.25">
      <c r="A92" s="37">
        <v>81</v>
      </c>
      <c r="B92" s="6"/>
      <c r="C92" s="6"/>
      <c r="D92" s="216"/>
      <c r="E92" s="16" t="str">
        <f t="shared" si="11"/>
        <v/>
      </c>
      <c r="F92" s="37"/>
      <c r="G92" s="58" t="str">
        <f t="shared" si="12"/>
        <v/>
      </c>
      <c r="H92" s="349" t="b">
        <f t="shared" si="13"/>
        <v>0</v>
      </c>
      <c r="I92" s="350">
        <f t="shared" si="14"/>
        <v>1</v>
      </c>
    </row>
    <row r="93" spans="1:9" x14ac:dyDescent="0.25">
      <c r="A93" s="37">
        <v>82</v>
      </c>
      <c r="B93" s="6"/>
      <c r="C93" s="6"/>
      <c r="D93" s="216"/>
      <c r="E93" s="16" t="str">
        <f t="shared" si="11"/>
        <v/>
      </c>
      <c r="F93" s="37"/>
      <c r="G93" s="58" t="str">
        <f t="shared" si="12"/>
        <v/>
      </c>
      <c r="H93" s="349" t="b">
        <f t="shared" si="13"/>
        <v>0</v>
      </c>
      <c r="I93" s="350">
        <f t="shared" si="14"/>
        <v>1</v>
      </c>
    </row>
    <row r="94" spans="1:9" x14ac:dyDescent="0.25">
      <c r="A94" s="37">
        <v>83</v>
      </c>
      <c r="B94" s="6"/>
      <c r="C94" s="6"/>
      <c r="D94" s="216"/>
      <c r="E94" s="16" t="str">
        <f t="shared" si="11"/>
        <v/>
      </c>
      <c r="F94" s="37"/>
      <c r="G94" s="58" t="str">
        <f t="shared" si="12"/>
        <v/>
      </c>
      <c r="H94" s="349" t="b">
        <f t="shared" si="13"/>
        <v>0</v>
      </c>
      <c r="I94" s="350">
        <f t="shared" si="14"/>
        <v>1</v>
      </c>
    </row>
    <row r="95" spans="1:9" x14ac:dyDescent="0.25">
      <c r="A95" s="37">
        <v>84</v>
      </c>
      <c r="B95" s="6"/>
      <c r="C95" s="6"/>
      <c r="D95" s="216"/>
      <c r="E95" s="16" t="str">
        <f t="shared" si="11"/>
        <v/>
      </c>
      <c r="F95" s="37"/>
      <c r="G95" s="58" t="str">
        <f t="shared" si="12"/>
        <v/>
      </c>
      <c r="H95" s="349" t="b">
        <f t="shared" si="13"/>
        <v>0</v>
      </c>
      <c r="I95" s="350">
        <f t="shared" si="14"/>
        <v>1</v>
      </c>
    </row>
    <row r="96" spans="1:9" x14ac:dyDescent="0.25">
      <c r="A96" s="37">
        <v>85</v>
      </c>
      <c r="B96" s="6"/>
      <c r="C96" s="6"/>
      <c r="D96" s="216"/>
      <c r="E96" s="16" t="str">
        <f t="shared" si="11"/>
        <v/>
      </c>
      <c r="F96" s="37"/>
      <c r="G96" s="58" t="str">
        <f t="shared" si="12"/>
        <v/>
      </c>
      <c r="H96" s="349" t="b">
        <f t="shared" si="13"/>
        <v>0</v>
      </c>
      <c r="I96" s="350">
        <f t="shared" si="14"/>
        <v>1</v>
      </c>
    </row>
    <row r="97" spans="1:9" x14ac:dyDescent="0.25">
      <c r="A97" s="37">
        <v>86</v>
      </c>
      <c r="B97" s="6"/>
      <c r="C97" s="6"/>
      <c r="D97" s="216"/>
      <c r="E97" s="16" t="str">
        <f t="shared" si="11"/>
        <v/>
      </c>
      <c r="F97" s="37"/>
      <c r="G97" s="58" t="str">
        <f t="shared" si="12"/>
        <v/>
      </c>
      <c r="H97" s="349" t="b">
        <f t="shared" si="13"/>
        <v>0</v>
      </c>
      <c r="I97" s="350">
        <f t="shared" si="14"/>
        <v>1</v>
      </c>
    </row>
    <row r="98" spans="1:9" x14ac:dyDescent="0.25">
      <c r="A98" s="37">
        <v>87</v>
      </c>
      <c r="B98" s="6"/>
      <c r="C98" s="6"/>
      <c r="D98" s="216"/>
      <c r="E98" s="16" t="str">
        <f t="shared" si="11"/>
        <v/>
      </c>
      <c r="F98" s="37"/>
      <c r="G98" s="58" t="str">
        <f t="shared" si="12"/>
        <v/>
      </c>
      <c r="H98" s="349" t="b">
        <f t="shared" si="13"/>
        <v>0</v>
      </c>
      <c r="I98" s="350">
        <f t="shared" si="14"/>
        <v>1</v>
      </c>
    </row>
    <row r="99" spans="1:9" x14ac:dyDescent="0.25">
      <c r="A99" s="37">
        <v>88</v>
      </c>
      <c r="B99" s="6"/>
      <c r="C99" s="6"/>
      <c r="D99" s="216"/>
      <c r="E99" s="16" t="str">
        <f t="shared" si="11"/>
        <v/>
      </c>
      <c r="F99" s="37"/>
      <c r="G99" s="58" t="str">
        <f t="shared" si="12"/>
        <v/>
      </c>
      <c r="H99" s="349" t="b">
        <f t="shared" si="13"/>
        <v>0</v>
      </c>
      <c r="I99" s="350">
        <f t="shared" si="14"/>
        <v>1</v>
      </c>
    </row>
    <row r="100" spans="1:9" x14ac:dyDescent="0.25">
      <c r="A100" s="37">
        <v>89</v>
      </c>
      <c r="B100" s="6"/>
      <c r="C100" s="6"/>
      <c r="D100" s="216"/>
      <c r="E100" s="16" t="str">
        <f t="shared" si="11"/>
        <v/>
      </c>
      <c r="F100" s="37"/>
      <c r="G100" s="58" t="str">
        <f t="shared" si="12"/>
        <v/>
      </c>
      <c r="H100" s="349" t="b">
        <f t="shared" si="13"/>
        <v>0</v>
      </c>
      <c r="I100" s="350">
        <f t="shared" si="14"/>
        <v>1</v>
      </c>
    </row>
    <row r="101" spans="1:9" x14ac:dyDescent="0.25">
      <c r="A101" s="37">
        <v>90</v>
      </c>
      <c r="B101" s="6"/>
      <c r="C101" s="6"/>
      <c r="D101" s="216"/>
      <c r="E101" s="16" t="str">
        <f t="shared" si="11"/>
        <v/>
      </c>
      <c r="F101" s="37"/>
      <c r="G101" s="58" t="str">
        <f t="shared" si="12"/>
        <v/>
      </c>
      <c r="H101" s="349" t="b">
        <f t="shared" si="13"/>
        <v>0</v>
      </c>
      <c r="I101" s="350">
        <f t="shared" si="14"/>
        <v>1</v>
      </c>
    </row>
    <row r="102" spans="1:9" x14ac:dyDescent="0.25">
      <c r="A102" s="37">
        <v>91</v>
      </c>
      <c r="B102" s="6"/>
      <c r="C102" s="6"/>
      <c r="D102" s="216"/>
      <c r="E102" s="16" t="str">
        <f t="shared" si="11"/>
        <v/>
      </c>
      <c r="F102" s="37"/>
      <c r="G102" s="58" t="str">
        <f t="shared" si="12"/>
        <v/>
      </c>
      <c r="H102" s="349" t="b">
        <f t="shared" si="13"/>
        <v>0</v>
      </c>
      <c r="I102" s="350">
        <f t="shared" si="14"/>
        <v>1</v>
      </c>
    </row>
    <row r="103" spans="1:9" x14ac:dyDescent="0.25">
      <c r="A103" s="37">
        <v>92</v>
      </c>
      <c r="B103" s="6"/>
      <c r="C103" s="6"/>
      <c r="D103" s="216"/>
      <c r="E103" s="16" t="str">
        <f t="shared" si="11"/>
        <v/>
      </c>
      <c r="F103" s="37"/>
      <c r="G103" s="58" t="str">
        <f t="shared" si="12"/>
        <v/>
      </c>
      <c r="H103" s="349" t="b">
        <f t="shared" si="13"/>
        <v>0</v>
      </c>
      <c r="I103" s="350">
        <f t="shared" si="14"/>
        <v>1</v>
      </c>
    </row>
    <row r="104" spans="1:9" x14ac:dyDescent="0.25">
      <c r="A104" s="37">
        <v>93</v>
      </c>
      <c r="B104" s="6"/>
      <c r="C104" s="6"/>
      <c r="D104" s="216"/>
      <c r="E104" s="16" t="str">
        <f t="shared" si="11"/>
        <v/>
      </c>
      <c r="F104" s="37"/>
      <c r="G104" s="58" t="str">
        <f t="shared" si="12"/>
        <v/>
      </c>
      <c r="H104" s="349" t="b">
        <f t="shared" si="13"/>
        <v>0</v>
      </c>
      <c r="I104" s="350">
        <f t="shared" si="14"/>
        <v>1</v>
      </c>
    </row>
    <row r="105" spans="1:9" x14ac:dyDescent="0.25">
      <c r="A105" s="37">
        <v>94</v>
      </c>
      <c r="B105" s="6"/>
      <c r="C105" s="6"/>
      <c r="D105" s="216"/>
      <c r="E105" s="16" t="str">
        <f t="shared" si="11"/>
        <v/>
      </c>
      <c r="F105" s="37"/>
      <c r="G105" s="58" t="str">
        <f t="shared" si="12"/>
        <v/>
      </c>
      <c r="H105" s="349" t="b">
        <f t="shared" si="13"/>
        <v>0</v>
      </c>
      <c r="I105" s="350">
        <f t="shared" si="14"/>
        <v>1</v>
      </c>
    </row>
    <row r="106" spans="1:9" x14ac:dyDescent="0.25">
      <c r="A106" s="37">
        <v>95</v>
      </c>
      <c r="B106" s="6"/>
      <c r="C106" s="6"/>
      <c r="D106" s="216"/>
      <c r="E106" s="16" t="str">
        <f t="shared" si="11"/>
        <v/>
      </c>
      <c r="F106" s="37"/>
      <c r="G106" s="58" t="str">
        <f t="shared" si="12"/>
        <v/>
      </c>
      <c r="H106" s="349" t="b">
        <f t="shared" si="13"/>
        <v>0</v>
      </c>
      <c r="I106" s="350">
        <f t="shared" si="14"/>
        <v>1</v>
      </c>
    </row>
    <row r="107" spans="1:9" x14ac:dyDescent="0.25">
      <c r="A107" s="37">
        <v>96</v>
      </c>
      <c r="B107" s="6"/>
      <c r="C107" s="6"/>
      <c r="D107" s="216"/>
      <c r="E107" s="16" t="str">
        <f t="shared" si="11"/>
        <v/>
      </c>
      <c r="F107" s="37"/>
      <c r="G107" s="58" t="str">
        <f t="shared" si="12"/>
        <v/>
      </c>
      <c r="H107" s="349" t="b">
        <f t="shared" si="13"/>
        <v>0</v>
      </c>
      <c r="I107" s="350">
        <f t="shared" si="14"/>
        <v>1</v>
      </c>
    </row>
    <row r="108" spans="1:9" x14ac:dyDescent="0.25">
      <c r="A108" s="37">
        <v>97</v>
      </c>
      <c r="B108" s="6"/>
      <c r="C108" s="6"/>
      <c r="D108" s="216"/>
      <c r="E108" s="16" t="str">
        <f t="shared" si="11"/>
        <v/>
      </c>
      <c r="F108" s="37"/>
      <c r="G108" s="58" t="str">
        <f t="shared" si="12"/>
        <v/>
      </c>
      <c r="H108" s="349" t="b">
        <f t="shared" si="13"/>
        <v>0</v>
      </c>
      <c r="I108" s="350">
        <f t="shared" si="14"/>
        <v>1</v>
      </c>
    </row>
    <row r="109" spans="1:9" x14ac:dyDescent="0.25">
      <c r="A109" s="37">
        <v>98</v>
      </c>
      <c r="B109" s="6"/>
      <c r="C109" s="6"/>
      <c r="D109" s="216"/>
      <c r="E109" s="16" t="str">
        <f t="shared" si="11"/>
        <v/>
      </c>
      <c r="F109" s="37"/>
      <c r="G109" s="58" t="str">
        <f t="shared" si="12"/>
        <v/>
      </c>
      <c r="H109" s="349" t="b">
        <f t="shared" si="13"/>
        <v>0</v>
      </c>
      <c r="I109" s="350">
        <f t="shared" si="14"/>
        <v>1</v>
      </c>
    </row>
    <row r="110" spans="1:9" x14ac:dyDescent="0.25">
      <c r="A110" s="143">
        <v>99</v>
      </c>
      <c r="B110" s="6"/>
      <c r="C110" s="6"/>
      <c r="D110" s="216"/>
      <c r="E110" s="16" t="str">
        <f t="shared" si="11"/>
        <v/>
      </c>
      <c r="F110" s="143"/>
      <c r="G110" s="58" t="str">
        <f t="shared" si="12"/>
        <v/>
      </c>
      <c r="H110" s="349" t="b">
        <f t="shared" si="13"/>
        <v>0</v>
      </c>
      <c r="I110" s="350">
        <f t="shared" si="14"/>
        <v>1</v>
      </c>
    </row>
    <row r="111" spans="1:9" x14ac:dyDescent="0.25">
      <c r="A111" s="143">
        <v>100</v>
      </c>
      <c r="B111" s="144"/>
      <c r="C111" s="144"/>
      <c r="D111" s="146"/>
      <c r="E111" s="16" t="str">
        <f t="shared" si="11"/>
        <v/>
      </c>
      <c r="F111" s="143"/>
    </row>
    <row r="112" spans="1:9" x14ac:dyDescent="0.25">
      <c r="A112" s="143">
        <v>101</v>
      </c>
      <c r="B112" s="144"/>
      <c r="C112" s="144"/>
      <c r="D112" s="146"/>
      <c r="E112" s="16" t="str">
        <f t="shared" si="11"/>
        <v/>
      </c>
      <c r="F112" s="143"/>
    </row>
    <row r="113" spans="1:17" x14ac:dyDescent="0.25">
      <c r="A113" s="143">
        <v>102</v>
      </c>
      <c r="B113" s="144"/>
      <c r="C113" s="144"/>
      <c r="D113" s="146"/>
      <c r="E113" s="16" t="str">
        <f t="shared" si="11"/>
        <v/>
      </c>
      <c r="F113" s="143"/>
    </row>
    <row r="114" spans="1:17" x14ac:dyDescent="0.25">
      <c r="A114" s="143">
        <v>103</v>
      </c>
      <c r="B114" s="144"/>
      <c r="C114" s="144"/>
      <c r="D114" s="146"/>
      <c r="E114" s="16" t="str">
        <f t="shared" si="11"/>
        <v/>
      </c>
      <c r="F114" s="143"/>
    </row>
    <row r="115" spans="1:17" s="70" customFormat="1" x14ac:dyDescent="0.25">
      <c r="A115" s="143">
        <v>104</v>
      </c>
      <c r="B115" s="144"/>
      <c r="C115" s="144"/>
      <c r="D115" s="146"/>
      <c r="E115" s="16" t="str">
        <f t="shared" si="11"/>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11"/>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11"/>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11"/>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11"/>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11"/>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11"/>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11"/>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11"/>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11"/>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11"/>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11"/>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11"/>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11"/>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11"/>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11"/>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11"/>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11"/>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11"/>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11"/>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11"/>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11"/>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11"/>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11"/>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11"/>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5">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5"/>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5"/>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5"/>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5"/>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5"/>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5"/>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5"/>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5"/>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5"/>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5"/>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5"/>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5"/>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5"/>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5"/>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5"/>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5"/>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5"/>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5"/>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5"/>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5"/>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5"/>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5"/>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5"/>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5"/>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5"/>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5"/>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5"/>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5"/>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5"/>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5"/>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5"/>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5"/>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5"/>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5"/>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5"/>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5"/>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5"/>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5"/>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5"/>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5"/>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5"/>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5"/>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5"/>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5"/>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5"/>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5"/>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5"/>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5"/>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5"/>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5"/>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5"/>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5"/>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5"/>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5"/>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5"/>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5"/>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5"/>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5"/>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5"/>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5"/>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5"/>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5"/>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5"/>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6">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6"/>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6"/>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6"/>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6"/>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6"/>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6"/>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6"/>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6"/>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6"/>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6"/>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6"/>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6"/>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6"/>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6"/>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6"/>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6"/>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6"/>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6"/>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6"/>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6"/>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6"/>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6"/>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6"/>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6"/>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6"/>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6"/>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6"/>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6"/>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6"/>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6"/>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6"/>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6"/>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6"/>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6"/>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6"/>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6"/>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6"/>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6"/>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6"/>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6"/>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6"/>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6"/>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6"/>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6"/>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6"/>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6"/>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6"/>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6"/>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6"/>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6"/>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6"/>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6"/>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6"/>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6"/>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6"/>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6"/>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6"/>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00B050"/>
  </sheetPr>
  <dimension ref="A1:H12"/>
  <sheetViews>
    <sheetView zoomScaleNormal="100" workbookViewId="0">
      <selection activeCell="C18" sqref="C18"/>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Conferențiar Blidariu Cristian Tiberiu</v>
      </c>
      <c r="G6" s="70"/>
      <c r="H6" s="71"/>
    </row>
    <row r="7" spans="1:8" ht="15" customHeight="1" x14ac:dyDescent="0.25">
      <c r="B7" s="542" t="s">
        <v>819</v>
      </c>
      <c r="C7" s="542" t="s">
        <v>2</v>
      </c>
      <c r="D7" s="532" t="s">
        <v>545</v>
      </c>
    </row>
    <row r="8" spans="1:8" ht="15" customHeight="1" x14ac:dyDescent="0.25">
      <c r="B8" s="543"/>
      <c r="C8" s="543"/>
      <c r="D8" s="549"/>
    </row>
    <row r="9" spans="1:8" ht="15" customHeight="1" x14ac:dyDescent="0.25">
      <c r="B9" s="543"/>
      <c r="C9" s="543"/>
      <c r="D9" s="549"/>
    </row>
    <row r="10" spans="1:8" ht="15.75" customHeight="1" x14ac:dyDescent="0.25">
      <c r="B10" s="544"/>
      <c r="C10" s="544"/>
      <c r="D10" s="533"/>
    </row>
    <row r="11" spans="1:8" ht="15.75" x14ac:dyDescent="0.25">
      <c r="B11" s="37">
        <v>187.5</v>
      </c>
      <c r="C11" s="437">
        <v>2020</v>
      </c>
      <c r="D11" s="351">
        <f>IF( ISBLANK(B11), "", IF(IF(C11&lt;2018,B11*10,B11) &lt; 0, "Eroare punctaj negativ",  IF(IF(C11&lt;2018,B11*10,B11) &gt; 200, "Eroare depășire punctaj maxim",  IF(C11&lt;2018,B11*10,B11))))</f>
        <v>187.5</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00B050"/>
    <pageSetUpPr fitToPage="1"/>
  </sheetPr>
  <dimension ref="A1:R261"/>
  <sheetViews>
    <sheetView zoomScaleNormal="100" workbookViewId="0">
      <selection activeCell="J15" sqref="J15"/>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Arhitectură și Urbanism</v>
      </c>
      <c r="E2" s="61"/>
      <c r="F2" s="63"/>
      <c r="G2" s="62"/>
      <c r="H2" s="289"/>
    </row>
    <row r="3" spans="1:9" s="60" customFormat="1" x14ac:dyDescent="0.2">
      <c r="A3" s="346" t="str">
        <f>IF(ISBLANK(departament),"","Departamentul " &amp; departament)</f>
        <v>Departamentul Arhitectură</v>
      </c>
      <c r="E3" s="61"/>
      <c r="F3" s="63"/>
      <c r="G3" s="62"/>
      <c r="H3" s="289"/>
    </row>
    <row r="4" spans="1:9" x14ac:dyDescent="0.25">
      <c r="A4" s="534" t="s">
        <v>785</v>
      </c>
      <c r="B4" s="534"/>
      <c r="C4" s="534"/>
      <c r="D4" s="534"/>
      <c r="E4" s="534"/>
      <c r="F4" s="534"/>
      <c r="G4" s="226"/>
      <c r="H4" s="291"/>
    </row>
    <row r="5" spans="1:9" x14ac:dyDescent="0.25">
      <c r="A5" s="534" t="s">
        <v>811</v>
      </c>
      <c r="B5" s="534"/>
      <c r="C5" s="534"/>
      <c r="D5" s="534"/>
      <c r="E5" s="534"/>
      <c r="F5" s="534"/>
      <c r="G5" s="226"/>
    </row>
    <row r="6" spans="1:9" ht="13.5" customHeight="1" x14ac:dyDescent="0.25">
      <c r="E6" s="64"/>
      <c r="F6" s="347" t="str">
        <f>CONCATENATE(functie," ",nume_candidat)</f>
        <v>Conferențiar Blidariu Cristian Tiberiu</v>
      </c>
    </row>
    <row r="7" spans="1:9" ht="18.75" customHeight="1" x14ac:dyDescent="0.25">
      <c r="A7" s="532" t="s">
        <v>339</v>
      </c>
      <c r="B7" s="542" t="s">
        <v>784</v>
      </c>
      <c r="C7" s="542" t="s">
        <v>783</v>
      </c>
      <c r="D7" s="542" t="s">
        <v>816</v>
      </c>
      <c r="E7" s="542" t="s">
        <v>2</v>
      </c>
      <c r="F7" s="532" t="s">
        <v>545</v>
      </c>
      <c r="G7" s="532" t="s">
        <v>4</v>
      </c>
      <c r="H7" s="553" t="s">
        <v>542</v>
      </c>
      <c r="I7" s="539" t="s">
        <v>552</v>
      </c>
    </row>
    <row r="8" spans="1:9" ht="18.75" customHeight="1" x14ac:dyDescent="0.25">
      <c r="A8" s="549"/>
      <c r="B8" s="543"/>
      <c r="C8" s="543"/>
      <c r="D8" s="543"/>
      <c r="E8" s="543"/>
      <c r="F8" s="549"/>
      <c r="G8" s="549"/>
      <c r="H8" s="554"/>
      <c r="I8" s="539"/>
    </row>
    <row r="9" spans="1:9" ht="18.75" customHeight="1" x14ac:dyDescent="0.25">
      <c r="A9" s="549"/>
      <c r="B9" s="543"/>
      <c r="C9" s="543"/>
      <c r="D9" s="543"/>
      <c r="E9" s="543"/>
      <c r="F9" s="533"/>
      <c r="G9" s="533"/>
      <c r="H9" s="554"/>
      <c r="I9" s="539"/>
    </row>
    <row r="10" spans="1:9" ht="18.75" customHeight="1" x14ac:dyDescent="0.25">
      <c r="A10" s="533"/>
      <c r="B10" s="544"/>
      <c r="C10" s="544"/>
      <c r="D10" s="544"/>
      <c r="E10" s="544"/>
      <c r="F10" s="348" t="str">
        <f>CONCATENATE("ultimii ",durata_evaluare," ani")</f>
        <v>ultimii 5 ani</v>
      </c>
      <c r="G10" s="348" t="str">
        <f>CONCATENATE("ultimii                                  ",durata_evaluare," ani")</f>
        <v>ultimii                                  5 ani</v>
      </c>
      <c r="H10" s="555"/>
      <c r="I10" s="539"/>
    </row>
    <row r="11" spans="1:9" x14ac:dyDescent="0.25">
      <c r="A11" s="88"/>
      <c r="B11" s="65"/>
      <c r="C11" s="65"/>
      <c r="D11" s="65"/>
      <c r="E11" s="30"/>
      <c r="F11" s="148">
        <f>SUMIF(F12:F1012,"&gt;0")</f>
        <v>100</v>
      </c>
      <c r="G11" s="4">
        <f t="shared" ref="G11" si="0">SUMIF(G12:G110,"&gt;0")</f>
        <v>1</v>
      </c>
      <c r="H11" s="298"/>
    </row>
    <row r="12" spans="1:9" ht="31.5" x14ac:dyDescent="0.25">
      <c r="A12" s="37">
        <v>1</v>
      </c>
      <c r="B12" s="7" t="s">
        <v>1283</v>
      </c>
      <c r="C12" s="7" t="s">
        <v>813</v>
      </c>
      <c r="D12" s="7" t="s">
        <v>812</v>
      </c>
      <c r="E12" s="220">
        <v>2021</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2</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tabColor rgb="FF00B050"/>
    <pageSetUpPr fitToPage="1"/>
  </sheetPr>
  <dimension ref="A1:S261"/>
  <sheetViews>
    <sheetView zoomScaleNormal="100" workbookViewId="0">
      <selection activeCell="L22" sqref="L22"/>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Arhitectură și Urbanism</v>
      </c>
      <c r="E2" s="61"/>
      <c r="F2" s="63"/>
      <c r="G2" s="50"/>
      <c r="H2" s="62"/>
      <c r="I2" s="289"/>
      <c r="K2"/>
    </row>
    <row r="3" spans="1:11" s="60" customFormat="1" x14ac:dyDescent="0.25">
      <c r="A3" s="346" t="str">
        <f>IF(ISBLANK(departament),"","Departamentul " &amp; departament)</f>
        <v>Departamentul Arhitectură</v>
      </c>
      <c r="E3" s="61"/>
      <c r="F3" s="63"/>
      <c r="G3" s="50"/>
      <c r="H3" s="62"/>
      <c r="I3" s="289"/>
      <c r="K3"/>
    </row>
    <row r="4" spans="1:11" x14ac:dyDescent="0.25">
      <c r="A4" s="534" t="s">
        <v>785</v>
      </c>
      <c r="B4" s="534"/>
      <c r="C4" s="534"/>
      <c r="D4" s="534"/>
      <c r="E4" s="534"/>
      <c r="F4" s="534"/>
      <c r="G4" s="424"/>
      <c r="H4" s="226"/>
      <c r="I4" s="291"/>
    </row>
    <row r="5" spans="1:11" x14ac:dyDescent="0.25">
      <c r="A5" s="534" t="s">
        <v>825</v>
      </c>
      <c r="B5" s="534"/>
      <c r="C5" s="534"/>
      <c r="D5" s="534"/>
      <c r="E5" s="534"/>
      <c r="F5" s="534"/>
      <c r="G5" s="424"/>
      <c r="H5" s="226"/>
    </row>
    <row r="6" spans="1:11" ht="13.5" customHeight="1" x14ac:dyDescent="0.25">
      <c r="E6" s="64"/>
      <c r="F6" s="347" t="str">
        <f>CONCATENATE(functie," ",nume_candidat)</f>
        <v>Conferențiar Blidariu Cristian Tiberiu</v>
      </c>
      <c r="G6" s="347" t="str">
        <f>CONCATENATE(functie," ",nume_candidat)</f>
        <v>Conferențiar Blidariu Cristian Tiberiu</v>
      </c>
    </row>
    <row r="7" spans="1:11" ht="18.75" customHeight="1" x14ac:dyDescent="0.25">
      <c r="A7" s="532" t="s">
        <v>339</v>
      </c>
      <c r="B7" s="542" t="s">
        <v>827</v>
      </c>
      <c r="C7" s="542" t="s">
        <v>783</v>
      </c>
      <c r="D7" s="542" t="s">
        <v>826</v>
      </c>
      <c r="E7" s="542" t="s">
        <v>2</v>
      </c>
      <c r="F7" s="532" t="s">
        <v>545</v>
      </c>
      <c r="G7" s="542" t="s">
        <v>1103</v>
      </c>
      <c r="H7" s="532" t="s">
        <v>4</v>
      </c>
      <c r="I7" s="553" t="s">
        <v>542</v>
      </c>
      <c r="J7" s="539" t="s">
        <v>552</v>
      </c>
    </row>
    <row r="8" spans="1:11" ht="18.75" customHeight="1" x14ac:dyDescent="0.25">
      <c r="A8" s="549"/>
      <c r="B8" s="543"/>
      <c r="C8" s="543"/>
      <c r="D8" s="543"/>
      <c r="E8" s="543"/>
      <c r="F8" s="549"/>
      <c r="G8" s="543"/>
      <c r="H8" s="549"/>
      <c r="I8" s="554"/>
      <c r="J8" s="539"/>
    </row>
    <row r="9" spans="1:11" ht="18.75" customHeight="1" x14ac:dyDescent="0.25">
      <c r="A9" s="549"/>
      <c r="B9" s="543"/>
      <c r="C9" s="543"/>
      <c r="D9" s="543"/>
      <c r="E9" s="543"/>
      <c r="F9" s="533"/>
      <c r="G9" s="543"/>
      <c r="H9" s="533"/>
      <c r="I9" s="554"/>
      <c r="J9" s="539"/>
    </row>
    <row r="10" spans="1:11" ht="18.75" customHeight="1" x14ac:dyDescent="0.25">
      <c r="A10" s="533"/>
      <c r="B10" s="544"/>
      <c r="C10" s="544"/>
      <c r="D10" s="544"/>
      <c r="E10" s="544"/>
      <c r="F10" s="348" t="str">
        <f>CONCATENATE("ultimii ",durata_evaluare," ani")</f>
        <v>ultimii 5 ani</v>
      </c>
      <c r="G10" s="544"/>
      <c r="H10" s="348" t="str">
        <f>CONCATENATE("ultimii                                  ",durata_evaluare," ani")</f>
        <v>ultimii                                  5 ani</v>
      </c>
      <c r="I10" s="555"/>
      <c r="J10" s="539"/>
    </row>
    <row r="11" spans="1:11" x14ac:dyDescent="0.25">
      <c r="A11" s="88"/>
      <c r="B11" s="65"/>
      <c r="C11" s="65"/>
      <c r="D11" s="65"/>
      <c r="E11" s="30"/>
      <c r="F11" s="148">
        <f>SUMIF(F12:F1012,"&gt;0")</f>
        <v>135</v>
      </c>
      <c r="G11" s="436"/>
      <c r="H11" s="4">
        <f t="shared" ref="H11" si="0">SUMIF(H12:H110,"&gt;0")</f>
        <v>2</v>
      </c>
      <c r="I11" s="298"/>
    </row>
    <row r="12" spans="1:11" ht="31.5" x14ac:dyDescent="0.25">
      <c r="A12" s="37">
        <v>1</v>
      </c>
      <c r="B12" s="7" t="s">
        <v>1285</v>
      </c>
      <c r="C12" s="7" t="s">
        <v>813</v>
      </c>
      <c r="D12" s="7" t="s">
        <v>821</v>
      </c>
      <c r="E12" s="220">
        <v>2021</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4</v>
      </c>
    </row>
    <row r="13" spans="1:11" x14ac:dyDescent="0.25">
      <c r="A13" s="37">
        <v>2</v>
      </c>
      <c r="B13" s="7" t="s">
        <v>1284</v>
      </c>
      <c r="C13" s="7" t="s">
        <v>814</v>
      </c>
      <c r="D13" s="7" t="s">
        <v>824</v>
      </c>
      <c r="E13" s="220">
        <v>2018</v>
      </c>
      <c r="F13" s="16">
        <f t="shared" si="1"/>
        <v>35</v>
      </c>
      <c r="G13" s="37"/>
      <c r="H13" s="58">
        <f t="shared" si="2"/>
        <v>1</v>
      </c>
      <c r="I13" s="349" t="b">
        <f t="shared" si="3"/>
        <v>0</v>
      </c>
      <c r="J13" s="350">
        <f t="shared" si="4"/>
        <v>2</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tabColor rgb="FF00B050"/>
    <pageSetUpPr fitToPage="1"/>
  </sheetPr>
  <dimension ref="A1:Q261"/>
  <sheetViews>
    <sheetView zoomScaleNormal="100" workbookViewId="0">
      <selection activeCell="C20" sqref="C20"/>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4" t="s">
        <v>785</v>
      </c>
      <c r="B4" s="534"/>
      <c r="C4" s="534"/>
      <c r="D4" s="534"/>
      <c r="E4" s="534"/>
      <c r="F4" s="226"/>
      <c r="G4" s="291"/>
    </row>
    <row r="5" spans="1:8" x14ac:dyDescent="0.25">
      <c r="A5" s="534" t="s">
        <v>836</v>
      </c>
      <c r="B5" s="534"/>
      <c r="C5" s="534"/>
      <c r="D5" s="534"/>
      <c r="E5" s="534"/>
      <c r="F5" s="226"/>
    </row>
    <row r="6" spans="1:8" ht="13.5" customHeight="1" x14ac:dyDescent="0.25">
      <c r="D6" s="64"/>
      <c r="E6" s="347" t="str">
        <f>CONCATENATE(functie," ",nume_candidat)</f>
        <v>Conferențiar Blidariu Cristian Tiberiu</v>
      </c>
    </row>
    <row r="7" spans="1:8" ht="18.75" customHeight="1" x14ac:dyDescent="0.25">
      <c r="A7" s="532" t="s">
        <v>339</v>
      </c>
      <c r="B7" s="542" t="s">
        <v>829</v>
      </c>
      <c r="C7" s="542" t="s">
        <v>826</v>
      </c>
      <c r="D7" s="542" t="s">
        <v>2</v>
      </c>
      <c r="E7" s="532" t="s">
        <v>545</v>
      </c>
      <c r="F7" s="532" t="s">
        <v>4</v>
      </c>
      <c r="G7" s="553" t="s">
        <v>542</v>
      </c>
      <c r="H7" s="539" t="s">
        <v>552</v>
      </c>
    </row>
    <row r="8" spans="1:8" ht="18.75" customHeight="1" x14ac:dyDescent="0.25">
      <c r="A8" s="549"/>
      <c r="B8" s="543"/>
      <c r="C8" s="543"/>
      <c r="D8" s="543"/>
      <c r="E8" s="549"/>
      <c r="F8" s="549"/>
      <c r="G8" s="554"/>
      <c r="H8" s="539"/>
    </row>
    <row r="9" spans="1:8" ht="18.75" customHeight="1" x14ac:dyDescent="0.25">
      <c r="A9" s="549"/>
      <c r="B9" s="543"/>
      <c r="C9" s="543"/>
      <c r="D9" s="543"/>
      <c r="E9" s="533"/>
      <c r="F9" s="533"/>
      <c r="G9" s="554"/>
      <c r="H9" s="539"/>
    </row>
    <row r="10" spans="1:8" ht="18.75" customHeight="1" x14ac:dyDescent="0.25">
      <c r="A10" s="533"/>
      <c r="B10" s="544"/>
      <c r="C10" s="544"/>
      <c r="D10" s="544"/>
      <c r="E10" s="348" t="str">
        <f>CONCATENATE("ultimii ",durata_evaluare," ani")</f>
        <v>ultimii 5 ani</v>
      </c>
      <c r="F10" s="348" t="str">
        <f>CONCATENATE("ultimii                                  ",durata_evaluare," ani")</f>
        <v>ultimii                                  5 ani</v>
      </c>
      <c r="G10" s="555"/>
      <c r="H10" s="539"/>
    </row>
    <row r="11" spans="1:8" x14ac:dyDescent="0.25">
      <c r="A11" s="88"/>
      <c r="B11" s="65"/>
      <c r="C11" s="65"/>
      <c r="D11" s="30"/>
      <c r="E11" s="148">
        <f>SUMIF(E12:E1012,"&gt;0")</f>
        <v>70</v>
      </c>
      <c r="F11" s="4">
        <f t="shared" ref="F11" si="0">SUMIF(F12:F110,"&gt;0")</f>
        <v>3</v>
      </c>
      <c r="G11" s="298"/>
    </row>
    <row r="12" spans="1:8" x14ac:dyDescent="0.25">
      <c r="A12" s="37">
        <v>1</v>
      </c>
      <c r="B12" s="7" t="s">
        <v>1287</v>
      </c>
      <c r="C12" s="7" t="s">
        <v>830</v>
      </c>
      <c r="D12" s="220">
        <v>2022</v>
      </c>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ht="31.5" x14ac:dyDescent="0.25">
      <c r="A13" s="37">
        <v>2</v>
      </c>
      <c r="B13" s="380" t="s">
        <v>1286</v>
      </c>
      <c r="C13" s="7" t="s">
        <v>830</v>
      </c>
      <c r="D13" s="220">
        <v>2021</v>
      </c>
      <c r="E13" s="16">
        <f t="shared" si="1"/>
        <v>50</v>
      </c>
      <c r="F13" s="58">
        <f t="shared" si="2"/>
        <v>1</v>
      </c>
      <c r="G13" s="349" t="b">
        <f t="shared" si="3"/>
        <v>0</v>
      </c>
      <c r="H13" s="350">
        <f t="shared" si="4"/>
        <v>1</v>
      </c>
    </row>
    <row r="14" spans="1:8" x14ac:dyDescent="0.25">
      <c r="A14" s="37">
        <v>3</v>
      </c>
      <c r="B14" s="7" t="s">
        <v>1360</v>
      </c>
      <c r="C14" s="7" t="s">
        <v>832</v>
      </c>
      <c r="D14" s="220">
        <v>2020</v>
      </c>
      <c r="E14" s="16">
        <f t="shared" si="1"/>
        <v>10</v>
      </c>
      <c r="F14" s="58">
        <f t="shared" si="2"/>
        <v>1</v>
      </c>
      <c r="G14" s="349" t="b">
        <f t="shared" si="3"/>
        <v>0</v>
      </c>
      <c r="H14" s="350">
        <f t="shared" si="4"/>
        <v>2</v>
      </c>
    </row>
    <row r="15" spans="1:8" x14ac:dyDescent="0.25">
      <c r="A15" s="37">
        <v>4</v>
      </c>
      <c r="B15" s="6" t="s">
        <v>1361</v>
      </c>
      <c r="C15" s="6" t="s">
        <v>832</v>
      </c>
      <c r="D15" s="216">
        <v>2020</v>
      </c>
      <c r="E15" s="16">
        <f t="shared" si="1"/>
        <v>10</v>
      </c>
      <c r="F15" s="58">
        <f t="shared" si="2"/>
        <v>1</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phoneticPr fontId="64" type="noConversion"/>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tabColor rgb="FF00B050"/>
    <pageSetUpPr fitToPage="1"/>
  </sheetPr>
  <dimension ref="A1:Q261"/>
  <sheetViews>
    <sheetView zoomScaleNormal="100" workbookViewId="0">
      <selection activeCell="J12" sqref="J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Arhitectură și Urbanism</v>
      </c>
      <c r="C2" s="61"/>
      <c r="D2" s="63"/>
      <c r="E2" s="50"/>
      <c r="F2" s="62"/>
      <c r="G2" s="289"/>
      <c r="I2"/>
    </row>
    <row r="3" spans="1:9" s="60" customFormat="1" x14ac:dyDescent="0.25">
      <c r="A3" s="346" t="str">
        <f>IF(ISBLANK(departament),"","Departamentul " &amp; departament)</f>
        <v>Departamentul Arhitectură</v>
      </c>
      <c r="C3" s="61"/>
      <c r="D3" s="63"/>
      <c r="E3" s="50"/>
      <c r="F3" s="62"/>
      <c r="G3" s="289"/>
      <c r="I3"/>
    </row>
    <row r="4" spans="1:9" x14ac:dyDescent="0.25">
      <c r="A4" s="534" t="s">
        <v>785</v>
      </c>
      <c r="B4" s="534"/>
      <c r="C4" s="534"/>
      <c r="D4" s="534"/>
      <c r="E4" s="424"/>
      <c r="F4" s="226"/>
      <c r="G4" s="291"/>
    </row>
    <row r="5" spans="1:9" x14ac:dyDescent="0.25">
      <c r="A5" s="534" t="s">
        <v>834</v>
      </c>
      <c r="B5" s="534"/>
      <c r="C5" s="534"/>
      <c r="D5" s="534"/>
      <c r="E5" s="424"/>
      <c r="F5" s="226"/>
    </row>
    <row r="6" spans="1:9" ht="13.5" customHeight="1" x14ac:dyDescent="0.25">
      <c r="C6" s="64"/>
      <c r="D6" s="347" t="str">
        <f>CONCATENATE(functie," ",nume_candidat)</f>
        <v>Conferențiar Blidariu Cristian Tiberiu</v>
      </c>
      <c r="E6" s="347" t="str">
        <f>CONCATENATE(functie," ",nume_candidat)</f>
        <v>Conferențiar Blidariu Cristian Tiberiu</v>
      </c>
    </row>
    <row r="7" spans="1:9" ht="18.75" customHeight="1" x14ac:dyDescent="0.25">
      <c r="A7" s="532" t="s">
        <v>339</v>
      </c>
      <c r="B7" s="532" t="s">
        <v>835</v>
      </c>
      <c r="C7" s="542" t="s">
        <v>2</v>
      </c>
      <c r="D7" s="532" t="s">
        <v>545</v>
      </c>
      <c r="E7" s="542" t="s">
        <v>1103</v>
      </c>
      <c r="F7" s="532" t="s">
        <v>4</v>
      </c>
      <c r="G7" s="553" t="s">
        <v>542</v>
      </c>
      <c r="H7" s="539" t="s">
        <v>552</v>
      </c>
    </row>
    <row r="8" spans="1:9" ht="18.75" customHeight="1" x14ac:dyDescent="0.25">
      <c r="A8" s="549"/>
      <c r="B8" s="549"/>
      <c r="C8" s="543"/>
      <c r="D8" s="549"/>
      <c r="E8" s="543"/>
      <c r="F8" s="549"/>
      <c r="G8" s="554"/>
      <c r="H8" s="539"/>
    </row>
    <row r="9" spans="1:9" ht="18.75" customHeight="1" x14ac:dyDescent="0.25">
      <c r="A9" s="549"/>
      <c r="B9" s="549"/>
      <c r="C9" s="543"/>
      <c r="D9" s="533"/>
      <c r="E9" s="543"/>
      <c r="F9" s="533"/>
      <c r="G9" s="554"/>
      <c r="H9" s="539"/>
    </row>
    <row r="10" spans="1:9" ht="18.75" customHeight="1" x14ac:dyDescent="0.25">
      <c r="A10" s="533"/>
      <c r="B10" s="533"/>
      <c r="C10" s="544"/>
      <c r="D10" s="348" t="str">
        <f>CONCATENATE("ultimii ",durata_evaluare," ani")</f>
        <v>ultimii 5 ani</v>
      </c>
      <c r="E10" s="544"/>
      <c r="F10" s="348" t="str">
        <f>CONCATENATE("ultimii                                  ",durata_evaluare," ani")</f>
        <v>ultimii                                  5 ani</v>
      </c>
      <c r="G10" s="555"/>
      <c r="H10" s="539"/>
    </row>
    <row r="11" spans="1:9" x14ac:dyDescent="0.25">
      <c r="A11" s="88"/>
      <c r="B11" s="65"/>
      <c r="C11" s="30"/>
      <c r="D11" s="148">
        <f>SUMIF(D12:D1012,"&gt;0")</f>
        <v>20</v>
      </c>
      <c r="E11" s="436"/>
      <c r="F11" s="4">
        <f t="shared" ref="F11" si="0">SUMIF(F12:F110,"&gt;0")</f>
        <v>1</v>
      </c>
      <c r="G11" s="298"/>
    </row>
    <row r="12" spans="1:9" ht="31.5" x14ac:dyDescent="0.25">
      <c r="A12" s="37">
        <v>1</v>
      </c>
      <c r="B12" s="7" t="s">
        <v>1480</v>
      </c>
      <c r="C12" s="220">
        <v>2018</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2</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D27" sqref="D27"/>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Arhitectură și Urbanism</v>
      </c>
      <c r="D2" s="393"/>
      <c r="F2" s="61"/>
      <c r="G2" s="63"/>
      <c r="H2" s="62"/>
      <c r="I2" s="289"/>
    </row>
    <row r="3" spans="1:10" s="60" customFormat="1" x14ac:dyDescent="0.2">
      <c r="A3" s="346" t="str">
        <f>IF(ISBLANK(departament),"","Departamentul " &amp; departament)</f>
        <v>Departamentul Arhitectură</v>
      </c>
      <c r="D3" s="393"/>
      <c r="F3" s="61"/>
      <c r="G3" s="63"/>
      <c r="H3" s="62"/>
      <c r="I3" s="289"/>
    </row>
    <row r="4" spans="1:10" x14ac:dyDescent="0.25">
      <c r="A4" s="534" t="s">
        <v>905</v>
      </c>
      <c r="B4" s="534"/>
      <c r="C4" s="534"/>
      <c r="D4" s="534"/>
      <c r="E4" s="534"/>
      <c r="F4" s="534"/>
      <c r="G4" s="534"/>
      <c r="H4" s="226"/>
      <c r="I4" s="291"/>
    </row>
    <row r="5" spans="1:10" x14ac:dyDescent="0.25">
      <c r="A5" s="540" t="s">
        <v>1025</v>
      </c>
      <c r="B5" s="534"/>
      <c r="C5" s="534"/>
      <c r="D5" s="534"/>
      <c r="E5" s="534"/>
      <c r="F5" s="534"/>
      <c r="G5" s="534"/>
      <c r="H5" s="226"/>
    </row>
    <row r="6" spans="1:10" ht="13.5" customHeight="1" x14ac:dyDescent="0.25">
      <c r="G6" s="347" t="str">
        <f>CONCATENATE(functie," ",nume_candidat)</f>
        <v>Conferențiar Blidariu Cristian Tiberiu</v>
      </c>
    </row>
    <row r="7" spans="1:10" s="33" customFormat="1" ht="15.75" customHeight="1" x14ac:dyDescent="0.2">
      <c r="A7" s="531" t="s">
        <v>339</v>
      </c>
      <c r="B7" s="531" t="s">
        <v>0</v>
      </c>
      <c r="C7" s="531" t="s">
        <v>1</v>
      </c>
      <c r="D7" s="531" t="s">
        <v>1026</v>
      </c>
      <c r="E7" s="531" t="s">
        <v>906</v>
      </c>
      <c r="F7" s="531" t="s">
        <v>2</v>
      </c>
      <c r="G7" s="532" t="s">
        <v>545</v>
      </c>
      <c r="H7" s="217" t="s">
        <v>4</v>
      </c>
      <c r="I7" s="538" t="s">
        <v>542</v>
      </c>
      <c r="J7" s="541" t="s">
        <v>552</v>
      </c>
    </row>
    <row r="8" spans="1:10" s="33" customFormat="1" ht="31.5" x14ac:dyDescent="0.2">
      <c r="A8" s="531"/>
      <c r="B8" s="531"/>
      <c r="C8" s="531"/>
      <c r="D8" s="531"/>
      <c r="E8" s="531"/>
      <c r="F8" s="531"/>
      <c r="G8" s="533"/>
      <c r="H8" s="348" t="str">
        <f>CONCATENATE("ultimii                                  ",durata_evaluare," ani")</f>
        <v>ultimii                                  5 ani</v>
      </c>
      <c r="I8" s="538"/>
      <c r="J8" s="541"/>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13"/>
      <c r="E10" s="13"/>
      <c r="F10" s="220"/>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D10" sqref="D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Arhitectură și Urbanism</v>
      </c>
      <c r="F2" s="61"/>
      <c r="G2" s="63"/>
      <c r="H2" s="62"/>
      <c r="I2" s="289"/>
    </row>
    <row r="3" spans="1:10" s="60" customFormat="1" x14ac:dyDescent="0.2">
      <c r="A3" s="346" t="str">
        <f>IF(ISBLANK(departament),"","Departamentul " &amp; departament)</f>
        <v>Departamentul Arhitectură</v>
      </c>
      <c r="F3" s="61"/>
      <c r="G3" s="63"/>
      <c r="H3" s="62"/>
      <c r="I3" s="289"/>
    </row>
    <row r="4" spans="1:10" x14ac:dyDescent="0.25">
      <c r="A4" s="534" t="s">
        <v>905</v>
      </c>
      <c r="B4" s="534"/>
      <c r="C4" s="534"/>
      <c r="D4" s="534"/>
      <c r="E4" s="534"/>
      <c r="F4" s="534"/>
      <c r="G4" s="534"/>
      <c r="H4" s="226"/>
      <c r="I4" s="291"/>
    </row>
    <row r="5" spans="1:10" x14ac:dyDescent="0.25">
      <c r="A5" s="540" t="s">
        <v>1020</v>
      </c>
      <c r="B5" s="534"/>
      <c r="C5" s="534"/>
      <c r="D5" s="534"/>
      <c r="E5" s="534"/>
      <c r="F5" s="534"/>
      <c r="G5" s="534"/>
      <c r="H5" s="226"/>
    </row>
    <row r="6" spans="1:10" ht="13.5" customHeight="1" x14ac:dyDescent="0.25">
      <c r="G6" s="347" t="str">
        <f>CONCATENATE(functie," ",nume_candidat)</f>
        <v>Conferențiar Blidariu Cristian Tiberiu</v>
      </c>
    </row>
    <row r="7" spans="1:10" s="33" customFormat="1" ht="15.75" customHeight="1" x14ac:dyDescent="0.2">
      <c r="A7" s="531" t="s">
        <v>339</v>
      </c>
      <c r="B7" s="531" t="s">
        <v>0</v>
      </c>
      <c r="C7" s="531" t="s">
        <v>1</v>
      </c>
      <c r="D7" s="531" t="s">
        <v>1026</v>
      </c>
      <c r="E7" s="531" t="s">
        <v>1028</v>
      </c>
      <c r="F7" s="531" t="s">
        <v>2</v>
      </c>
      <c r="G7" s="532" t="s">
        <v>545</v>
      </c>
      <c r="H7" s="217" t="s">
        <v>4</v>
      </c>
      <c r="I7" s="538" t="s">
        <v>542</v>
      </c>
      <c r="J7" s="541" t="s">
        <v>552</v>
      </c>
    </row>
    <row r="8" spans="1:10" s="33" customFormat="1" ht="31.5" x14ac:dyDescent="0.2">
      <c r="A8" s="531"/>
      <c r="B8" s="531"/>
      <c r="C8" s="531"/>
      <c r="D8" s="531"/>
      <c r="E8" s="531"/>
      <c r="F8" s="531"/>
      <c r="G8" s="533"/>
      <c r="H8" s="348" t="str">
        <f>CONCATENATE("ultimii                                  ",durata_evaluare," ani")</f>
        <v>ultimii                                  5 ani</v>
      </c>
      <c r="I8" s="538"/>
      <c r="J8" s="541"/>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2017</v>
      </c>
      <c r="F10" t="s">
        <v>509</v>
      </c>
      <c r="J10" t="s">
        <v>520</v>
      </c>
    </row>
    <row r="11" spans="1:10" x14ac:dyDescent="0.25">
      <c r="A11" s="177" t="s">
        <v>539</v>
      </c>
      <c r="B11" s="178">
        <v>2021</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803</v>
      </c>
      <c r="B15" s="166"/>
      <c r="C15" s="167"/>
      <c r="J15" t="s">
        <v>525</v>
      </c>
    </row>
    <row r="16" spans="1:10" x14ac:dyDescent="0.25">
      <c r="A16" s="168"/>
      <c r="B16" s="169" t="s">
        <v>817</v>
      </c>
      <c r="C16" s="170" t="s">
        <v>818</v>
      </c>
      <c r="J16" t="s">
        <v>526</v>
      </c>
    </row>
    <row r="17" spans="1:10" x14ac:dyDescent="0.25">
      <c r="A17" s="171" t="s">
        <v>813</v>
      </c>
      <c r="B17" s="172">
        <v>100</v>
      </c>
      <c r="C17" s="173">
        <v>50</v>
      </c>
      <c r="J17" t="s">
        <v>527</v>
      </c>
    </row>
    <row r="18" spans="1:10" x14ac:dyDescent="0.25">
      <c r="A18" s="171" t="s">
        <v>814</v>
      </c>
      <c r="B18" s="172">
        <v>50</v>
      </c>
      <c r="C18" s="173">
        <v>25</v>
      </c>
      <c r="J18" t="s">
        <v>528</v>
      </c>
    </row>
    <row r="19" spans="1:10" x14ac:dyDescent="0.25">
      <c r="A19" s="174" t="s">
        <v>815</v>
      </c>
      <c r="B19" s="175">
        <v>25</v>
      </c>
      <c r="C19" s="176">
        <v>10</v>
      </c>
      <c r="J19" t="s">
        <v>529</v>
      </c>
    </row>
    <row r="20" spans="1:10" x14ac:dyDescent="0.25">
      <c r="J20" t="s">
        <v>530</v>
      </c>
    </row>
    <row r="21" spans="1:10" x14ac:dyDescent="0.25">
      <c r="A21" s="165" t="s">
        <v>820</v>
      </c>
      <c r="B21" s="166"/>
      <c r="C21" s="166"/>
      <c r="D21" s="166"/>
      <c r="E21" s="167"/>
      <c r="J21" t="s">
        <v>531</v>
      </c>
    </row>
    <row r="22" spans="1:10" x14ac:dyDescent="0.25">
      <c r="A22" s="174"/>
      <c r="B22" s="169" t="s">
        <v>821</v>
      </c>
      <c r="C22" s="169" t="s">
        <v>822</v>
      </c>
      <c r="D22" s="169" t="s">
        <v>823</v>
      </c>
      <c r="E22" s="170" t="s">
        <v>824</v>
      </c>
      <c r="J22" t="s">
        <v>532</v>
      </c>
    </row>
    <row r="23" spans="1:10" x14ac:dyDescent="0.25">
      <c r="A23" s="174" t="s">
        <v>813</v>
      </c>
      <c r="B23" s="172">
        <v>100</v>
      </c>
      <c r="C23" s="172">
        <v>90</v>
      </c>
      <c r="D23" s="172">
        <v>80</v>
      </c>
      <c r="E23" s="173">
        <v>70</v>
      </c>
      <c r="J23" t="s">
        <v>533</v>
      </c>
    </row>
    <row r="24" spans="1:10" x14ac:dyDescent="0.25">
      <c r="A24" s="171" t="s">
        <v>814</v>
      </c>
      <c r="B24" s="175">
        <v>50</v>
      </c>
      <c r="C24" s="175">
        <v>45</v>
      </c>
      <c r="D24" s="175">
        <v>40</v>
      </c>
      <c r="E24" s="176">
        <v>35</v>
      </c>
      <c r="J24" t="s">
        <v>534</v>
      </c>
    </row>
    <row r="25" spans="1:10" x14ac:dyDescent="0.25">
      <c r="J25" t="s">
        <v>535</v>
      </c>
    </row>
    <row r="26" spans="1:10" x14ac:dyDescent="0.25">
      <c r="A26" s="165" t="s">
        <v>828</v>
      </c>
      <c r="B26" s="166"/>
      <c r="C26" s="167"/>
      <c r="J26" t="s">
        <v>1062</v>
      </c>
    </row>
    <row r="27" spans="1:10" x14ac:dyDescent="0.25">
      <c r="A27" s="177" t="s">
        <v>830</v>
      </c>
      <c r="B27" s="182" t="s">
        <v>831</v>
      </c>
      <c r="C27" s="178" t="s">
        <v>832</v>
      </c>
      <c r="J27" t="s">
        <v>536</v>
      </c>
    </row>
    <row r="28" spans="1:10" x14ac:dyDescent="0.25">
      <c r="A28" s="179">
        <v>50</v>
      </c>
      <c r="B28" s="183">
        <v>25</v>
      </c>
      <c r="C28" s="180">
        <v>10</v>
      </c>
    </row>
    <row r="30" spans="1:10" x14ac:dyDescent="0.25">
      <c r="A30" s="165" t="s">
        <v>840</v>
      </c>
      <c r="B30" s="166"/>
      <c r="C30" s="167"/>
    </row>
    <row r="31" spans="1:10" x14ac:dyDescent="0.25">
      <c r="A31" s="177" t="s">
        <v>841</v>
      </c>
      <c r="B31" s="182" t="s">
        <v>842</v>
      </c>
      <c r="C31" s="178" t="s">
        <v>843</v>
      </c>
    </row>
    <row r="32" spans="1:10" x14ac:dyDescent="0.25">
      <c r="A32" s="179">
        <v>5</v>
      </c>
      <c r="B32" s="183">
        <v>10</v>
      </c>
      <c r="C32" s="180">
        <v>2</v>
      </c>
    </row>
    <row r="34" spans="1:14" x14ac:dyDescent="0.25">
      <c r="A34" s="165" t="s">
        <v>846</v>
      </c>
      <c r="B34" s="166"/>
      <c r="C34" s="167"/>
    </row>
    <row r="35" spans="1:14" x14ac:dyDescent="0.25">
      <c r="A35" s="177" t="s">
        <v>848</v>
      </c>
      <c r="B35" s="182" t="s">
        <v>849</v>
      </c>
      <c r="C35" s="178" t="s">
        <v>847</v>
      </c>
    </row>
    <row r="36" spans="1:14" x14ac:dyDescent="0.25">
      <c r="A36" s="187">
        <v>50</v>
      </c>
      <c r="B36" s="188">
        <v>20</v>
      </c>
      <c r="C36" s="189">
        <v>5</v>
      </c>
      <c r="N36" s="164"/>
    </row>
    <row r="37" spans="1:14" x14ac:dyDescent="0.25">
      <c r="N37" s="164"/>
    </row>
    <row r="38" spans="1:14" x14ac:dyDescent="0.25">
      <c r="A38" s="165" t="s">
        <v>855</v>
      </c>
      <c r="B38" s="167"/>
      <c r="N38" s="164"/>
    </row>
    <row r="39" spans="1:14" x14ac:dyDescent="0.25">
      <c r="A39" s="177" t="s">
        <v>853</v>
      </c>
      <c r="B39" s="178" t="s">
        <v>854</v>
      </c>
    </row>
    <row r="40" spans="1:14" x14ac:dyDescent="0.25">
      <c r="A40" s="179">
        <v>5</v>
      </c>
      <c r="B40" s="180">
        <v>5</v>
      </c>
    </row>
    <row r="42" spans="1:14" x14ac:dyDescent="0.25">
      <c r="A42" s="190" t="s">
        <v>856</v>
      </c>
      <c r="B42" s="166"/>
      <c r="C42" s="167"/>
    </row>
    <row r="43" spans="1:14" x14ac:dyDescent="0.25">
      <c r="A43" s="177" t="s">
        <v>857</v>
      </c>
      <c r="B43" s="182" t="s">
        <v>858</v>
      </c>
      <c r="C43" s="178" t="s">
        <v>859</v>
      </c>
    </row>
    <row r="44" spans="1:14" x14ac:dyDescent="0.25">
      <c r="A44" s="179">
        <v>10</v>
      </c>
      <c r="B44" s="183">
        <v>10</v>
      </c>
      <c r="C44" s="180">
        <v>5</v>
      </c>
    </row>
    <row r="46" spans="1:14" x14ac:dyDescent="0.25">
      <c r="A46" t="s">
        <v>864</v>
      </c>
    </row>
    <row r="47" spans="1:14" x14ac:dyDescent="0.25">
      <c r="A47" s="164" t="s">
        <v>865</v>
      </c>
      <c r="B47" s="164" t="s">
        <v>866</v>
      </c>
      <c r="C47" s="164" t="s">
        <v>867</v>
      </c>
      <c r="D47" s="164" t="s">
        <v>868</v>
      </c>
    </row>
    <row r="48" spans="1:14" x14ac:dyDescent="0.25">
      <c r="A48" s="191">
        <v>120</v>
      </c>
      <c r="B48" s="191">
        <v>60</v>
      </c>
      <c r="C48" s="191">
        <v>40</v>
      </c>
      <c r="D48" s="191">
        <v>20</v>
      </c>
    </row>
    <row r="50" spans="1:5" x14ac:dyDescent="0.25">
      <c r="A50" t="s">
        <v>872</v>
      </c>
    </row>
    <row r="51" spans="1:5" x14ac:dyDescent="0.25">
      <c r="A51" s="164" t="s">
        <v>865</v>
      </c>
      <c r="B51" s="164" t="s">
        <v>873</v>
      </c>
    </row>
    <row r="52" spans="1:5" x14ac:dyDescent="0.25">
      <c r="A52" s="164">
        <v>200</v>
      </c>
      <c r="B52" s="191">
        <v>50</v>
      </c>
    </row>
    <row r="54" spans="1:5" x14ac:dyDescent="0.25">
      <c r="A54" t="s">
        <v>876</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879</v>
      </c>
    </row>
    <row r="60" spans="1:5" x14ac:dyDescent="0.25">
      <c r="A60" s="164" t="s">
        <v>880</v>
      </c>
      <c r="B60" s="164" t="s">
        <v>463</v>
      </c>
    </row>
    <row r="61" spans="1:5" x14ac:dyDescent="0.25">
      <c r="A61" s="191">
        <v>15</v>
      </c>
      <c r="B61" s="191">
        <v>10</v>
      </c>
    </row>
    <row r="63" spans="1:5" x14ac:dyDescent="0.25">
      <c r="A63" t="s">
        <v>890</v>
      </c>
    </row>
    <row r="64" spans="1:5" x14ac:dyDescent="0.25">
      <c r="A64" t="s">
        <v>886</v>
      </c>
      <c r="B64" t="s">
        <v>887</v>
      </c>
      <c r="C64" t="s">
        <v>888</v>
      </c>
      <c r="D64" t="s">
        <v>889</v>
      </c>
      <c r="E64" t="s">
        <v>885</v>
      </c>
    </row>
    <row r="65" spans="1:8" x14ac:dyDescent="0.25">
      <c r="A65" s="164">
        <v>10</v>
      </c>
      <c r="B65" s="164">
        <v>10</v>
      </c>
      <c r="C65" s="164">
        <v>10</v>
      </c>
      <c r="D65" s="164">
        <v>50</v>
      </c>
      <c r="E65" s="164">
        <v>10</v>
      </c>
    </row>
    <row r="66" spans="1:8" x14ac:dyDescent="0.25">
      <c r="B66" s="164"/>
    </row>
    <row r="67" spans="1:8" x14ac:dyDescent="0.25">
      <c r="A67" t="s">
        <v>895</v>
      </c>
      <c r="B67" s="164"/>
    </row>
    <row r="68" spans="1:8" x14ac:dyDescent="0.25">
      <c r="A68" t="s">
        <v>897</v>
      </c>
      <c r="B68" t="s">
        <v>898</v>
      </c>
      <c r="C68" t="s">
        <v>896</v>
      </c>
    </row>
    <row r="69" spans="1:8" x14ac:dyDescent="0.25">
      <c r="A69" s="164">
        <v>60</v>
      </c>
      <c r="B69" s="164">
        <v>30</v>
      </c>
      <c r="C69" s="164">
        <v>15</v>
      </c>
    </row>
    <row r="70" spans="1:8" x14ac:dyDescent="0.25">
      <c r="B70" s="164"/>
    </row>
    <row r="71" spans="1:8" ht="15.75" customHeight="1" x14ac:dyDescent="0.25">
      <c r="A71" s="161" t="s">
        <v>915</v>
      </c>
      <c r="B71" s="161"/>
      <c r="C71" s="161"/>
      <c r="D71" s="161"/>
      <c r="E71" s="161"/>
      <c r="F71" s="161"/>
      <c r="G71" s="161"/>
      <c r="H71" s="161"/>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61" t="s">
        <v>917</v>
      </c>
    </row>
    <row r="76" spans="1:8" x14ac:dyDescent="0.25">
      <c r="A76" t="s">
        <v>916</v>
      </c>
      <c r="B76" t="s">
        <v>912</v>
      </c>
      <c r="C76" t="s">
        <v>913</v>
      </c>
      <c r="D76" t="s">
        <v>914</v>
      </c>
    </row>
    <row r="77" spans="1:8" x14ac:dyDescent="0.25">
      <c r="A77">
        <v>100</v>
      </c>
      <c r="B77">
        <v>60</v>
      </c>
      <c r="C77">
        <v>30</v>
      </c>
      <c r="D77">
        <v>15</v>
      </c>
    </row>
    <row r="79" spans="1:8" ht="15.75" x14ac:dyDescent="0.25">
      <c r="A79" s="161" t="s">
        <v>928</v>
      </c>
      <c r="B79" s="161"/>
      <c r="C79" s="161"/>
      <c r="D79" s="161"/>
      <c r="E79" s="161"/>
      <c r="F79" s="161"/>
      <c r="G79" s="161"/>
    </row>
    <row r="80" spans="1:8" x14ac:dyDescent="0.25">
      <c r="A80" s="197" t="s">
        <v>921</v>
      </c>
      <c r="B80" s="197" t="s">
        <v>920</v>
      </c>
    </row>
    <row r="81" spans="1:10" x14ac:dyDescent="0.25">
      <c r="A81">
        <v>200</v>
      </c>
      <c r="B81">
        <v>100</v>
      </c>
    </row>
    <row r="83" spans="1:10" ht="15.75" x14ac:dyDescent="0.25">
      <c r="A83" s="199" t="s">
        <v>922</v>
      </c>
      <c r="B83" s="199"/>
      <c r="C83" s="199"/>
      <c r="D83" s="198"/>
      <c r="E83" s="198"/>
      <c r="F83" s="198"/>
      <c r="G83" s="198"/>
      <c r="H83" s="198"/>
      <c r="I83" s="198"/>
    </row>
    <row r="84" spans="1:10" ht="15.75" x14ac:dyDescent="0.25">
      <c r="A84" s="200" t="s">
        <v>549</v>
      </c>
      <c r="B84" s="200" t="s">
        <v>550</v>
      </c>
      <c r="C84" s="201" t="s">
        <v>926</v>
      </c>
      <c r="J84" s="198"/>
    </row>
    <row r="85" spans="1:10" x14ac:dyDescent="0.25">
      <c r="A85" s="202">
        <v>200</v>
      </c>
      <c r="B85" s="202">
        <v>100</v>
      </c>
      <c r="C85" s="202">
        <v>100</v>
      </c>
    </row>
    <row r="87" spans="1:10" ht="15.75" x14ac:dyDescent="0.25">
      <c r="A87" s="161" t="s">
        <v>927</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934</v>
      </c>
      <c r="B91" s="161" t="s">
        <v>724</v>
      </c>
    </row>
    <row r="92" spans="1:10" x14ac:dyDescent="0.25">
      <c r="B92" t="s">
        <v>935</v>
      </c>
      <c r="C92" t="s">
        <v>936</v>
      </c>
      <c r="D92" t="s">
        <v>937</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939</v>
      </c>
    </row>
    <row r="100" spans="1:8" x14ac:dyDescent="0.25">
      <c r="B100" t="s">
        <v>935</v>
      </c>
      <c r="C100" t="s">
        <v>936</v>
      </c>
      <c r="D100" t="s">
        <v>937</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946</v>
      </c>
      <c r="B106" s="161"/>
      <c r="C106" s="161"/>
      <c r="D106" s="161"/>
      <c r="E106" s="161"/>
      <c r="F106" s="161"/>
      <c r="G106" s="161"/>
      <c r="H106" s="161"/>
    </row>
    <row r="107" spans="1:8" x14ac:dyDescent="0.25">
      <c r="A107" t="s">
        <v>948</v>
      </c>
      <c r="B107" t="s">
        <v>949</v>
      </c>
      <c r="C107" t="s">
        <v>947</v>
      </c>
    </row>
    <row r="108" spans="1:8" x14ac:dyDescent="0.25">
      <c r="A108">
        <v>0.75</v>
      </c>
      <c r="B108">
        <v>0.6</v>
      </c>
      <c r="C108">
        <v>0.5</v>
      </c>
    </row>
    <row r="110" spans="1:8" ht="15.75" customHeight="1" x14ac:dyDescent="0.25">
      <c r="A110" s="161" t="s">
        <v>950</v>
      </c>
      <c r="B110" s="161"/>
      <c r="C110" s="161"/>
      <c r="D110" s="161"/>
      <c r="E110" s="161"/>
      <c r="F110" s="161"/>
      <c r="G110" s="161"/>
      <c r="H110" s="161"/>
    </row>
    <row r="111" spans="1:8" x14ac:dyDescent="0.25">
      <c r="A111" t="s">
        <v>951</v>
      </c>
      <c r="B111" t="s">
        <v>952</v>
      </c>
      <c r="C111" t="s">
        <v>953</v>
      </c>
      <c r="D111" t="s">
        <v>954</v>
      </c>
    </row>
    <row r="112" spans="1:8" x14ac:dyDescent="0.25">
      <c r="A112">
        <v>30</v>
      </c>
      <c r="B112">
        <v>15</v>
      </c>
      <c r="C112">
        <v>10</v>
      </c>
      <c r="D112">
        <v>5</v>
      </c>
    </row>
    <row r="114" spans="1:8" ht="15.75" x14ac:dyDescent="0.25">
      <c r="A114" s="342" t="s">
        <v>956</v>
      </c>
      <c r="B114" s="342"/>
      <c r="C114" s="342"/>
      <c r="D114" s="342"/>
      <c r="E114" s="342"/>
      <c r="F114" s="342"/>
      <c r="G114" s="342"/>
      <c r="H114" s="342"/>
    </row>
    <row r="115" spans="1:8" x14ac:dyDescent="0.25">
      <c r="A115" t="s">
        <v>958</v>
      </c>
      <c r="B115" t="s">
        <v>959</v>
      </c>
      <c r="C115" t="s">
        <v>960</v>
      </c>
      <c r="D115" t="s">
        <v>961</v>
      </c>
    </row>
    <row r="116" spans="1:8" x14ac:dyDescent="0.25">
      <c r="A116">
        <v>0.3</v>
      </c>
      <c r="B116">
        <v>0.4</v>
      </c>
      <c r="C116">
        <v>0.4</v>
      </c>
      <c r="D116">
        <v>0.3</v>
      </c>
    </row>
    <row r="118" spans="1:8" ht="15.75" x14ac:dyDescent="0.25">
      <c r="A118" s="195" t="s">
        <v>976</v>
      </c>
      <c r="B118" s="195"/>
      <c r="C118" s="195"/>
      <c r="D118" s="195"/>
      <c r="E118" s="195"/>
      <c r="F118" s="195"/>
    </row>
    <row r="119" spans="1:8" x14ac:dyDescent="0.25">
      <c r="A119" s="164" t="s">
        <v>966</v>
      </c>
      <c r="B119" s="164" t="s">
        <v>967</v>
      </c>
    </row>
    <row r="120" spans="1:8" x14ac:dyDescent="0.25">
      <c r="A120">
        <v>10</v>
      </c>
      <c r="B120">
        <v>8</v>
      </c>
    </row>
    <row r="122" spans="1:8" x14ac:dyDescent="0.25">
      <c r="A122" t="s">
        <v>1039</v>
      </c>
    </row>
    <row r="123" spans="1:8" ht="19.5" x14ac:dyDescent="0.25">
      <c r="A123" s="191" t="s">
        <v>1041</v>
      </c>
      <c r="B123" s="191" t="s">
        <v>1040</v>
      </c>
      <c r="C123" s="191" t="str">
        <f>CONCATENATE("Sub îndrumarea comisiei care include ",functie," ",nume_candidat)</f>
        <v>Sub îndrumarea comisiei care include Conferențiar Blidariu Cristian Tiberiu</v>
      </c>
    </row>
    <row r="124" spans="1:8" x14ac:dyDescent="0.25">
      <c r="A124">
        <v>50</v>
      </c>
      <c r="B124">
        <v>10</v>
      </c>
      <c r="C124">
        <v>5</v>
      </c>
    </row>
    <row r="126" spans="1:8" ht="15.75" x14ac:dyDescent="0.25">
      <c r="A126" s="195" t="s">
        <v>975</v>
      </c>
      <c r="B126" s="195"/>
      <c r="C126" s="195"/>
      <c r="D126" s="195"/>
      <c r="E126" s="195"/>
    </row>
    <row r="127" spans="1:8" x14ac:dyDescent="0.25">
      <c r="A127" t="s">
        <v>972</v>
      </c>
      <c r="B127" t="s">
        <v>973</v>
      </c>
      <c r="C127" t="s">
        <v>974</v>
      </c>
    </row>
    <row r="128" spans="1:8" x14ac:dyDescent="0.25">
      <c r="A128" s="191">
        <v>20</v>
      </c>
      <c r="B128" s="191">
        <v>5</v>
      </c>
      <c r="C128" s="191">
        <v>2</v>
      </c>
    </row>
    <row r="130" spans="1:12" x14ac:dyDescent="0.25">
      <c r="A130" t="s">
        <v>982</v>
      </c>
    </row>
    <row r="131" spans="1:12" x14ac:dyDescent="0.25">
      <c r="A131" t="s">
        <v>984</v>
      </c>
      <c r="B131" t="s">
        <v>985</v>
      </c>
      <c r="C131" t="s">
        <v>986</v>
      </c>
      <c r="D131" t="s">
        <v>987</v>
      </c>
      <c r="E131" t="s">
        <v>988</v>
      </c>
      <c r="F131" t="s">
        <v>989</v>
      </c>
    </row>
    <row r="132" spans="1:12" x14ac:dyDescent="0.25">
      <c r="A132" s="205">
        <v>50</v>
      </c>
      <c r="B132" s="206">
        <v>25</v>
      </c>
      <c r="C132" s="207">
        <v>10</v>
      </c>
      <c r="D132" s="205">
        <v>20</v>
      </c>
      <c r="E132" s="206">
        <v>10</v>
      </c>
      <c r="F132" s="207">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208" t="s">
        <v>992</v>
      </c>
      <c r="B140" s="209" t="s">
        <v>993</v>
      </c>
      <c r="C140" s="209" t="s">
        <v>994</v>
      </c>
      <c r="D140" s="210" t="s">
        <v>995</v>
      </c>
      <c r="E140" s="208" t="s">
        <v>996</v>
      </c>
      <c r="F140" s="209" t="s">
        <v>997</v>
      </c>
      <c r="G140" s="209" t="s">
        <v>998</v>
      </c>
      <c r="H140" s="210" t="s">
        <v>999</v>
      </c>
      <c r="I140" s="208" t="s">
        <v>1000</v>
      </c>
      <c r="K140" s="209" t="s">
        <v>1002</v>
      </c>
      <c r="L140" s="210" t="s">
        <v>1003</v>
      </c>
    </row>
    <row r="141" spans="1:12" ht="255" x14ac:dyDescent="0.25">
      <c r="A141" s="208">
        <v>400</v>
      </c>
      <c r="B141" s="209">
        <v>200</v>
      </c>
      <c r="C141" s="209">
        <v>100</v>
      </c>
      <c r="D141" s="210">
        <v>50</v>
      </c>
      <c r="E141" s="208">
        <v>200</v>
      </c>
      <c r="F141" s="209">
        <v>100</v>
      </c>
      <c r="G141" s="209">
        <v>50</v>
      </c>
      <c r="H141" s="210">
        <v>25</v>
      </c>
      <c r="I141" s="208">
        <v>20</v>
      </c>
      <c r="J141" s="209" t="s">
        <v>1001</v>
      </c>
      <c r="K141" s="209">
        <v>10</v>
      </c>
      <c r="L141" s="210">
        <v>5</v>
      </c>
    </row>
    <row r="142" spans="1:12" x14ac:dyDescent="0.25">
      <c r="J142" s="209">
        <v>10</v>
      </c>
    </row>
    <row r="143" spans="1:12" ht="15.75" x14ac:dyDescent="0.25">
      <c r="A143" s="343" t="s">
        <v>1006</v>
      </c>
      <c r="B143" s="343"/>
      <c r="C143" s="343"/>
      <c r="D143" s="343"/>
      <c r="E143" s="343"/>
    </row>
    <row r="144" spans="1:12" x14ac:dyDescent="0.25">
      <c r="A144" s="206" t="s">
        <v>1007</v>
      </c>
      <c r="B144" s="211" t="s">
        <v>1008</v>
      </c>
    </row>
    <row r="145" spans="1:3" x14ac:dyDescent="0.25">
      <c r="A145" s="206">
        <v>100</v>
      </c>
      <c r="B145" s="207">
        <v>50</v>
      </c>
    </row>
    <row r="147" spans="1:3" ht="30" x14ac:dyDescent="0.25">
      <c r="A147" s="185" t="s">
        <v>1010</v>
      </c>
      <c r="B147" s="186" t="s">
        <v>606</v>
      </c>
      <c r="C147" s="186" t="s">
        <v>606</v>
      </c>
    </row>
    <row r="148" spans="1:3" x14ac:dyDescent="0.25">
      <c r="A148" s="212" t="s">
        <v>1011</v>
      </c>
      <c r="B148" s="212" t="s">
        <v>1012</v>
      </c>
    </row>
    <row r="149" spans="1:3" x14ac:dyDescent="0.25">
      <c r="A149" s="186">
        <v>10</v>
      </c>
      <c r="B149" s="186">
        <v>5</v>
      </c>
    </row>
  </sheetData>
  <sheetProtection algorithmName="SHA-512" hashValue="S7AaWAvtiAy+eQE4g624OL6Dao/rs8R3ZzsDYJvhicB1sVpejAqPa6NjLczMNZ9ilvAAkPbMj+xGE1bscIcWSQ==" saltValue="8F5qPzaJf+ZcCg3j2x4urw=="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theme="0"/>
    <pageSetUpPr fitToPage="1"/>
  </sheetPr>
  <dimension ref="A1:K259"/>
  <sheetViews>
    <sheetView zoomScaleNormal="100" workbookViewId="0">
      <selection activeCell="L16" sqref="L1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Arhitectură și Urbanism</v>
      </c>
      <c r="F2" s="61"/>
      <c r="G2" s="63"/>
      <c r="H2" s="62"/>
      <c r="I2" s="289"/>
    </row>
    <row r="3" spans="1:10" s="60" customFormat="1" x14ac:dyDescent="0.2">
      <c r="A3" s="400" t="str">
        <f>IF(ISBLANK(departament),"","Departamentul " &amp; departament)</f>
        <v>Departamentul Arhitectură</v>
      </c>
      <c r="F3" s="61"/>
      <c r="G3" s="63"/>
      <c r="H3" s="62"/>
      <c r="I3" s="289"/>
    </row>
    <row r="4" spans="1:10" x14ac:dyDescent="0.25">
      <c r="A4" s="534" t="s">
        <v>905</v>
      </c>
      <c r="B4" s="534"/>
      <c r="C4" s="534"/>
      <c r="D4" s="534"/>
      <c r="E4" s="534"/>
      <c r="F4" s="534"/>
      <c r="G4" s="534"/>
      <c r="H4" s="226"/>
      <c r="I4" s="291"/>
    </row>
    <row r="5" spans="1:10" ht="15.75" customHeight="1" x14ac:dyDescent="0.25">
      <c r="A5" s="540" t="s">
        <v>924</v>
      </c>
      <c r="B5" s="534"/>
      <c r="C5" s="534"/>
      <c r="D5" s="534"/>
      <c r="E5" s="534"/>
      <c r="F5" s="534"/>
      <c r="G5" s="534"/>
      <c r="H5" s="226"/>
    </row>
    <row r="6" spans="1:10" ht="13.5" customHeight="1" x14ac:dyDescent="0.25">
      <c r="G6" s="369" t="str">
        <f>CONCATENATE(functie," ",nume_candidat)</f>
        <v>Conferențiar Blidariu Cristian Tiberiu</v>
      </c>
    </row>
    <row r="7" spans="1:10" s="33" customFormat="1" ht="15.75" customHeight="1" x14ac:dyDescent="0.2">
      <c r="A7" s="531" t="s">
        <v>339</v>
      </c>
      <c r="B7" s="531" t="s">
        <v>0</v>
      </c>
      <c r="C7" s="531" t="s">
        <v>1</v>
      </c>
      <c r="D7" s="532" t="s">
        <v>1030</v>
      </c>
      <c r="E7" s="532" t="s">
        <v>1029</v>
      </c>
      <c r="F7" s="531" t="s">
        <v>2</v>
      </c>
      <c r="G7" s="532" t="s">
        <v>545</v>
      </c>
      <c r="H7" s="217" t="s">
        <v>4</v>
      </c>
      <c r="I7" s="538" t="s">
        <v>542</v>
      </c>
      <c r="J7" s="541" t="s">
        <v>552</v>
      </c>
    </row>
    <row r="8" spans="1:10" s="33" customFormat="1" ht="31.5" x14ac:dyDescent="0.2">
      <c r="A8" s="531"/>
      <c r="B8" s="531"/>
      <c r="C8" s="531"/>
      <c r="D8" s="533"/>
      <c r="E8" s="533"/>
      <c r="F8" s="531"/>
      <c r="G8" s="533"/>
      <c r="H8" s="370" t="str">
        <f>CONCATENATE("ultimii                                  ",durata_evaluare," ani")</f>
        <v>ultimii                                  5 ani</v>
      </c>
      <c r="I8" s="538"/>
      <c r="J8" s="541"/>
    </row>
    <row r="9" spans="1:10" s="33" customFormat="1" x14ac:dyDescent="0.2">
      <c r="A9" s="88"/>
      <c r="B9" s="65"/>
      <c r="C9" s="65"/>
      <c r="D9" s="65"/>
      <c r="E9" s="65"/>
      <c r="F9" s="162"/>
      <c r="G9" s="356">
        <f>SUMIF(G10:G1010,"&gt;0")</f>
        <v>0</v>
      </c>
      <c r="H9" s="371">
        <f>SUMIF(H10:H1259,"&gt;0")</f>
        <v>0</v>
      </c>
      <c r="I9" s="298"/>
      <c r="J9" s="304"/>
    </row>
    <row r="10" spans="1:10" s="79" customFormat="1" x14ac:dyDescent="0.25">
      <c r="A10" s="37">
        <v>1</v>
      </c>
      <c r="B10" s="7"/>
      <c r="C10" s="7"/>
      <c r="D10" s="13"/>
      <c r="E10" s="13"/>
      <c r="F10" s="220"/>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x14ac:dyDescent="0.2">
      <c r="A11" s="37">
        <v>2</v>
      </c>
      <c r="B11" s="7"/>
      <c r="C11" s="7"/>
      <c r="D11" s="7"/>
      <c r="E11" s="7"/>
      <c r="F11" s="220"/>
      <c r="G11" s="356" t="str">
        <f>IF(OR($B11="",$C11="",$D11="",$F11&lt;an_initial,$F11&gt;an_final,$I11=FALSE),"",(HLOOKUP(E11,ii12punctaje,2,FALSE))*VLOOKUP(J11,Coef!$E$2:$F$17,2,FALSE))</f>
        <v/>
      </c>
      <c r="H11" s="372" t="str">
        <f t="shared" si="0"/>
        <v/>
      </c>
      <c r="I11" s="373" t="b">
        <f t="shared" si="1"/>
        <v>0</v>
      </c>
      <c r="J11" s="374">
        <f t="shared" si="2"/>
        <v>1</v>
      </c>
    </row>
    <row r="12" spans="1:10" s="33" customFormat="1" x14ac:dyDescent="0.2">
      <c r="A12" s="37">
        <v>3</v>
      </c>
      <c r="B12" s="6"/>
      <c r="C12" s="7"/>
      <c r="D12" s="6"/>
      <c r="E12" s="196"/>
      <c r="F12" s="220"/>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N24" sqref="N24"/>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Arhitectură și Urbanism</v>
      </c>
      <c r="C2" s="393"/>
      <c r="D2" s="393"/>
      <c r="F2" s="61"/>
      <c r="G2" s="63"/>
      <c r="H2" s="62"/>
      <c r="I2" s="289"/>
    </row>
    <row r="3" spans="1:10" s="60" customFormat="1" x14ac:dyDescent="0.2">
      <c r="A3" s="346" t="str">
        <f>IF(ISBLANK(departament),"","Departamentul " &amp; departament)</f>
        <v>Departamentul Arhitectură</v>
      </c>
      <c r="C3" s="393"/>
      <c r="D3" s="393"/>
      <c r="F3" s="61"/>
      <c r="G3" s="63"/>
      <c r="H3" s="62"/>
      <c r="I3" s="289"/>
    </row>
    <row r="4" spans="1:10" x14ac:dyDescent="0.25">
      <c r="A4" s="534" t="s">
        <v>905</v>
      </c>
      <c r="B4" s="534"/>
      <c r="C4" s="534"/>
      <c r="D4" s="534"/>
      <c r="E4" s="534"/>
      <c r="F4" s="534"/>
      <c r="G4" s="534"/>
      <c r="H4" s="226"/>
      <c r="I4" s="291"/>
    </row>
    <row r="5" spans="1:10" ht="15.75" customHeight="1" x14ac:dyDescent="0.25">
      <c r="A5" s="540" t="s">
        <v>923</v>
      </c>
      <c r="B5" s="534"/>
      <c r="C5" s="534"/>
      <c r="D5" s="534"/>
      <c r="E5" s="534"/>
      <c r="F5" s="534"/>
      <c r="G5" s="534"/>
      <c r="H5" s="226"/>
    </row>
    <row r="6" spans="1:10" ht="13.5" customHeight="1" x14ac:dyDescent="0.25">
      <c r="G6" s="347" t="str">
        <f>CONCATENATE(functie," ",nume_candidat)</f>
        <v>Conferențiar Blidariu Cristian Tiberiu</v>
      </c>
    </row>
    <row r="7" spans="1:10" s="33" customFormat="1" ht="15.75" customHeight="1" x14ac:dyDescent="0.2">
      <c r="A7" s="531" t="s">
        <v>339</v>
      </c>
      <c r="B7" s="531" t="s">
        <v>918</v>
      </c>
      <c r="C7" s="531" t="s">
        <v>452</v>
      </c>
      <c r="D7" s="532" t="s">
        <v>1049</v>
      </c>
      <c r="E7" s="531" t="s">
        <v>919</v>
      </c>
      <c r="F7" s="531" t="s">
        <v>2</v>
      </c>
      <c r="G7" s="532" t="s">
        <v>545</v>
      </c>
      <c r="H7" s="217" t="s">
        <v>4</v>
      </c>
      <c r="I7" s="538" t="s">
        <v>542</v>
      </c>
      <c r="J7" s="541" t="s">
        <v>552</v>
      </c>
    </row>
    <row r="8" spans="1:10" s="33" customFormat="1" ht="31.5" x14ac:dyDescent="0.2">
      <c r="A8" s="531"/>
      <c r="B8" s="531"/>
      <c r="C8" s="531"/>
      <c r="D8" s="533"/>
      <c r="E8" s="531"/>
      <c r="F8" s="531"/>
      <c r="G8" s="533"/>
      <c r="H8" s="348" t="str">
        <f>CONCATENATE("ultimii                                  ",durata_evaluare," ani")</f>
        <v>ultimii                                  5 ani</v>
      </c>
      <c r="I8" s="538"/>
      <c r="J8" s="541"/>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W27" sqref="W27"/>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x14ac:dyDescent="0.25">
      <c r="A4" s="557" t="s">
        <v>905</v>
      </c>
      <c r="B4" s="557"/>
      <c r="C4" s="557"/>
      <c r="D4" s="557"/>
      <c r="E4" s="557"/>
      <c r="F4" s="557"/>
      <c r="G4" s="557"/>
      <c r="H4" s="557"/>
      <c r="I4" s="557"/>
      <c r="J4" s="305"/>
      <c r="K4" s="305"/>
      <c r="L4" s="305"/>
      <c r="M4" s="305"/>
      <c r="N4" s="305"/>
      <c r="O4" s="305"/>
      <c r="P4" s="305"/>
      <c r="Q4" s="306"/>
      <c r="R4" s="33"/>
      <c r="S4" s="33"/>
    </row>
    <row r="5" spans="1:19" s="64" customFormat="1" x14ac:dyDescent="0.25">
      <c r="A5" s="556" t="s">
        <v>1081</v>
      </c>
      <c r="B5" s="556"/>
      <c r="C5" s="556"/>
      <c r="D5" s="556"/>
      <c r="E5" s="556"/>
      <c r="F5" s="556"/>
      <c r="G5" s="556"/>
      <c r="H5" s="556"/>
      <c r="I5" s="556"/>
      <c r="J5" s="305"/>
      <c r="K5" s="305"/>
      <c r="L5" s="305"/>
      <c r="M5" s="305"/>
      <c r="N5" s="305"/>
      <c r="O5" s="305"/>
      <c r="P5" s="305"/>
      <c r="Q5" s="83"/>
      <c r="R5" s="33"/>
      <c r="S5" s="33"/>
    </row>
    <row r="6" spans="1:19" ht="13.5" customHeight="1" x14ac:dyDescent="0.25">
      <c r="F6" s="154"/>
      <c r="I6" s="347" t="str">
        <f>CONCATENATE(functie," ",nume_candidat)</f>
        <v>Conferențiar Blidariu Cristian Tiberiu</v>
      </c>
      <c r="K6" s="307"/>
      <c r="N6" s="305"/>
      <c r="O6" s="305"/>
      <c r="P6" s="305"/>
      <c r="S6" s="347" t="str">
        <f>CONCATENATE(functie," ",nume_candidat)</f>
        <v>Conferențiar Blidariu Cristian Tiberiu</v>
      </c>
    </row>
    <row r="7" spans="1:19" ht="20.25" customHeight="1" x14ac:dyDescent="0.2">
      <c r="A7" s="531" t="s">
        <v>339</v>
      </c>
      <c r="B7" s="531" t="s">
        <v>0</v>
      </c>
      <c r="C7" s="531" t="s">
        <v>23</v>
      </c>
      <c r="D7" s="531" t="s">
        <v>338</v>
      </c>
      <c r="E7" s="531" t="s">
        <v>2</v>
      </c>
      <c r="F7" s="558" t="s">
        <v>53</v>
      </c>
      <c r="G7" s="559"/>
      <c r="H7" s="560"/>
      <c r="I7" s="532" t="s">
        <v>545</v>
      </c>
      <c r="J7" s="297" t="s">
        <v>4</v>
      </c>
      <c r="K7" s="308" t="s">
        <v>54</v>
      </c>
      <c r="L7" s="308" t="s">
        <v>55</v>
      </c>
      <c r="M7" s="297" t="s">
        <v>548</v>
      </c>
      <c r="N7" s="297" t="s">
        <v>56</v>
      </c>
      <c r="O7" s="297" t="s">
        <v>57</v>
      </c>
      <c r="P7" s="297" t="s">
        <v>58</v>
      </c>
      <c r="Q7" s="538" t="s">
        <v>542</v>
      </c>
      <c r="R7" s="541" t="s">
        <v>552</v>
      </c>
      <c r="S7" s="532" t="s">
        <v>1111</v>
      </c>
    </row>
    <row r="8" spans="1:19" ht="55.5" customHeight="1" x14ac:dyDescent="0.2">
      <c r="A8" s="531"/>
      <c r="B8" s="531"/>
      <c r="C8" s="531"/>
      <c r="D8" s="531"/>
      <c r="E8" s="531"/>
      <c r="F8" s="217" t="s">
        <v>925</v>
      </c>
      <c r="G8" s="217" t="s">
        <v>549</v>
      </c>
      <c r="H8" s="217" t="s">
        <v>550</v>
      </c>
      <c r="I8" s="533"/>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8"/>
      <c r="R8" s="541"/>
      <c r="S8" s="533"/>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00B050"/>
    <pageSetUpPr fitToPage="1"/>
  </sheetPr>
  <dimension ref="A1:Z309"/>
  <sheetViews>
    <sheetView zoomScale="84" zoomScaleNormal="84" workbookViewId="0">
      <selection activeCell="X20" sqref="X2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x14ac:dyDescent="0.25">
      <c r="A4" s="534" t="s">
        <v>905</v>
      </c>
      <c r="B4" s="534"/>
      <c r="C4" s="534"/>
      <c r="D4" s="534"/>
      <c r="E4" s="534"/>
      <c r="F4" s="534"/>
      <c r="G4" s="534"/>
      <c r="H4" s="534"/>
      <c r="I4" s="534"/>
      <c r="J4" s="534"/>
      <c r="K4" s="534"/>
      <c r="L4" s="534"/>
      <c r="M4" s="534"/>
      <c r="N4" s="534"/>
      <c r="O4" s="306"/>
      <c r="P4" s="33"/>
      <c r="Q4" s="33"/>
      <c r="R4" s="33"/>
      <c r="S4" s="33"/>
      <c r="T4" s="33"/>
      <c r="U4" s="33"/>
      <c r="V4" s="33"/>
      <c r="W4" s="33"/>
      <c r="X4" s="33"/>
      <c r="Y4" s="33"/>
      <c r="Z4" s="33"/>
    </row>
    <row r="5" spans="1:26" s="64" customFormat="1" ht="44.25" customHeight="1" x14ac:dyDescent="0.25">
      <c r="A5" s="540" t="s">
        <v>1018</v>
      </c>
      <c r="B5" s="540"/>
      <c r="C5" s="540"/>
      <c r="D5" s="540"/>
      <c r="E5" s="540"/>
      <c r="F5" s="540"/>
      <c r="G5" s="540"/>
      <c r="H5" s="540"/>
      <c r="I5" s="540"/>
      <c r="J5" s="540"/>
      <c r="K5" s="540"/>
      <c r="L5" s="540"/>
      <c r="M5" s="540"/>
      <c r="N5" s="540"/>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Blidariu Cristian Tiberiu</v>
      </c>
      <c r="P6" s="33"/>
      <c r="Q6" s="307"/>
      <c r="R6" s="307"/>
      <c r="S6" s="307"/>
      <c r="T6" s="33"/>
      <c r="U6" s="33"/>
      <c r="V6" s="33"/>
      <c r="W6" s="33"/>
      <c r="X6" s="33"/>
      <c r="Y6" s="33"/>
      <c r="Z6" s="33"/>
    </row>
    <row r="7" spans="1:26" ht="34.5" customHeight="1" x14ac:dyDescent="0.2">
      <c r="A7" s="531" t="s">
        <v>339</v>
      </c>
      <c r="B7" s="531" t="s">
        <v>543</v>
      </c>
      <c r="C7" s="531" t="s">
        <v>63</v>
      </c>
      <c r="D7" s="531" t="s">
        <v>37</v>
      </c>
      <c r="E7" s="537" t="s">
        <v>2</v>
      </c>
      <c r="F7" s="564" t="s">
        <v>1074</v>
      </c>
      <c r="G7" s="542" t="s">
        <v>36</v>
      </c>
      <c r="H7" s="561" t="s">
        <v>551</v>
      </c>
      <c r="I7" s="562"/>
      <c r="J7" s="563"/>
      <c r="K7" s="568" t="s">
        <v>1064</v>
      </c>
      <c r="L7" s="569"/>
      <c r="M7" s="566" t="s">
        <v>545</v>
      </c>
      <c r="N7" s="531" t="s">
        <v>38</v>
      </c>
      <c r="O7" s="538" t="s">
        <v>542</v>
      </c>
      <c r="P7" s="541" t="s">
        <v>552</v>
      </c>
      <c r="Q7" s="566" t="s">
        <v>545</v>
      </c>
      <c r="R7" s="566" t="s">
        <v>545</v>
      </c>
      <c r="S7" s="566" t="s">
        <v>545</v>
      </c>
    </row>
    <row r="8" spans="1:26" ht="199.5" customHeight="1" thickBot="1" x14ac:dyDescent="0.25">
      <c r="A8" s="531"/>
      <c r="B8" s="531"/>
      <c r="C8" s="531"/>
      <c r="D8" s="531"/>
      <c r="E8" s="537"/>
      <c r="F8" s="565"/>
      <c r="G8" s="544"/>
      <c r="H8" s="309" t="s">
        <v>333</v>
      </c>
      <c r="I8" s="309" t="s">
        <v>334</v>
      </c>
      <c r="J8" s="310" t="s">
        <v>1023</v>
      </c>
      <c r="K8" s="315" t="s">
        <v>1078</v>
      </c>
      <c r="L8" s="416" t="s">
        <v>1079</v>
      </c>
      <c r="M8" s="567"/>
      <c r="N8" s="531"/>
      <c r="O8" s="538"/>
      <c r="P8" s="541"/>
      <c r="Q8" s="567"/>
      <c r="R8" s="567"/>
      <c r="S8" s="567"/>
    </row>
    <row r="9" spans="1:26" ht="16.5" thickBot="1" x14ac:dyDescent="0.25">
      <c r="A9" s="88"/>
      <c r="B9" s="65"/>
      <c r="C9" s="65"/>
      <c r="D9" s="66"/>
      <c r="E9" s="30"/>
      <c r="F9" s="30"/>
      <c r="G9" s="30"/>
      <c r="H9" s="30"/>
      <c r="I9" s="30"/>
      <c r="J9" s="30"/>
      <c r="K9" s="321"/>
      <c r="L9" s="321"/>
      <c r="M9" s="148">
        <f>SUMIF(M10:M1010,"&gt;0")</f>
        <v>2242.1999999999998</v>
      </c>
      <c r="N9" s="302"/>
      <c r="O9" s="298"/>
      <c r="P9" s="311"/>
      <c r="Q9" s="148">
        <f>SUMIF(Q10:Q1309,"&gt;0")</f>
        <v>2242.1999999999998</v>
      </c>
      <c r="R9" s="148">
        <f>SUMIF(R10:R1309,"&gt;0")</f>
        <v>0</v>
      </c>
      <c r="S9" s="148">
        <f>SUMIF(S10:S1309,"&gt;0")</f>
        <v>0</v>
      </c>
    </row>
    <row r="10" spans="1:26" ht="78.75" x14ac:dyDescent="0.2">
      <c r="A10" s="37">
        <v>1</v>
      </c>
      <c r="B10" s="7" t="s">
        <v>1297</v>
      </c>
      <c r="C10" s="6" t="s">
        <v>1295</v>
      </c>
      <c r="D10" s="217" t="s">
        <v>1296</v>
      </c>
      <c r="E10" s="216">
        <v>2019</v>
      </c>
      <c r="F10" s="312">
        <v>224220</v>
      </c>
      <c r="G10" s="77" t="s">
        <v>331</v>
      </c>
      <c r="H10" s="220" t="s">
        <v>318</v>
      </c>
      <c r="I10" s="220"/>
      <c r="J10" s="216" t="s">
        <v>1077</v>
      </c>
      <c r="K10" s="410"/>
      <c r="L10" s="31" t="s">
        <v>1077</v>
      </c>
      <c r="M10" s="365">
        <f t="shared" ref="M10:M73" si="0">IF(
OR(
$B10="",$C10="",$D10="",$E10="",$E10&lt;an_initial,$E10&gt;an_final,$O10=FALSE),"",IF(
$G10="","",IF(
OR(
$H10="X",$H10="x"),100*$F10/10000,IF(
OR(
$I10="X",$I10="x"),80*$F10/10000,IF(
OR(
$K10="X",$K10="x"),100*(
IF(
$P10&lt;=5,0.3,0.2))*$F10/10000,IF(
OR(
$L10="X",$L10="x"),80*(
IF(
$P10&lt;=5,0.3,0.2))*$F10/10000,""))))))</f>
        <v>2242.1999999999998</v>
      </c>
      <c r="N10" s="303"/>
      <c r="O10" s="349" t="b">
        <f t="shared" ref="O10:O74" si="1">IF(nume_candidat="",FALSE,ISNUMBER(SEARCH(nume_candidat,$B10)))</f>
        <v>1</v>
      </c>
      <c r="P10" s="364">
        <f>LEN(B10)-LEN(SUBSTITUTE(B10,",",""))+1</f>
        <v>7</v>
      </c>
      <c r="Q10" s="365">
        <f t="shared" ref="Q10:Q73" si="2">IF(
OR(
$B10="",$C10="",$D10="",$E10="",$E10&lt;an_initial,$E10&gt;an_final,$O10=FALSE),"",IF(
$G10="","",IF(
OR(
$H10="X",$H10="x"),100*$F10/10000,"")))</f>
        <v>2242.1999999999998</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380"/>
      <c r="C11" s="6"/>
      <c r="D11" s="217"/>
      <c r="E11" s="216"/>
      <c r="F11" s="312"/>
      <c r="G11" s="77"/>
      <c r="H11" s="220" t="s">
        <v>1077</v>
      </c>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t="s">
        <v>1077</v>
      </c>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7"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G17" sqref="G17"/>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x14ac:dyDescent="0.2">
      <c r="A3" s="346" t="str">
        <f>IF(ISBLANK(departament),"","Departamentul " &amp; departament)</f>
        <v>Departamentul Arhitectură</v>
      </c>
      <c r="E3" s="61"/>
      <c r="F3" s="61"/>
      <c r="J3" s="289"/>
      <c r="K3" s="289"/>
      <c r="L3" s="289"/>
      <c r="M3" s="289"/>
      <c r="R3" s="289"/>
      <c r="S3" s="289"/>
      <c r="T3" s="289"/>
    </row>
    <row r="4" spans="1:22" x14ac:dyDescent="0.25">
      <c r="A4" s="534" t="s">
        <v>905</v>
      </c>
      <c r="B4" s="534"/>
      <c r="C4" s="534"/>
      <c r="D4" s="534"/>
      <c r="E4" s="534"/>
      <c r="F4" s="534"/>
      <c r="G4" s="534"/>
      <c r="H4" s="534"/>
      <c r="I4" s="534"/>
      <c r="J4" s="534"/>
      <c r="K4" s="534"/>
      <c r="L4" s="534"/>
      <c r="M4" s="534"/>
      <c r="N4" s="534"/>
      <c r="P4" s="306"/>
      <c r="R4" s="64"/>
      <c r="S4" s="64"/>
      <c r="T4" s="64"/>
    </row>
    <row r="5" spans="1:22" ht="44.25" customHeight="1" x14ac:dyDescent="0.25">
      <c r="A5" s="540" t="s">
        <v>1019</v>
      </c>
      <c r="B5" s="540"/>
      <c r="C5" s="540"/>
      <c r="D5" s="540"/>
      <c r="E5" s="540"/>
      <c r="F5" s="540"/>
      <c r="G5" s="540"/>
      <c r="H5" s="540"/>
      <c r="I5" s="540"/>
      <c r="J5" s="540"/>
      <c r="K5" s="540"/>
      <c r="L5" s="540"/>
      <c r="M5" s="540"/>
      <c r="N5" s="540"/>
      <c r="O5" s="33"/>
      <c r="P5" s="33"/>
      <c r="Q5" s="33"/>
      <c r="R5" s="33"/>
      <c r="S5" s="33"/>
      <c r="T5" s="33"/>
      <c r="U5" s="33"/>
      <c r="V5" s="33"/>
    </row>
    <row r="6" spans="1:22" ht="16.5" thickBot="1" x14ac:dyDescent="0.3">
      <c r="N6" s="347" t="str">
        <f>CONCATENATE(functie," ",nume_candidat)</f>
        <v>Conferențiar Blidariu Cristian Tiberiu</v>
      </c>
    </row>
    <row r="7" spans="1:22" ht="15.75" customHeight="1" x14ac:dyDescent="0.25">
      <c r="A7" s="570" t="s">
        <v>339</v>
      </c>
      <c r="B7" s="531" t="s">
        <v>543</v>
      </c>
      <c r="C7" s="582" t="s">
        <v>63</v>
      </c>
      <c r="D7" s="572" t="s">
        <v>61</v>
      </c>
      <c r="E7" s="582" t="s">
        <v>37</v>
      </c>
      <c r="F7" s="584" t="s">
        <v>2</v>
      </c>
      <c r="G7" s="580" t="s">
        <v>1075</v>
      </c>
      <c r="H7" s="574" t="s">
        <v>1063</v>
      </c>
      <c r="I7" s="575"/>
      <c r="J7" s="576"/>
      <c r="K7" s="568" t="s">
        <v>1064</v>
      </c>
      <c r="L7" s="569"/>
      <c r="M7" s="578" t="s">
        <v>545</v>
      </c>
      <c r="N7" s="577" t="s">
        <v>62</v>
      </c>
      <c r="O7" s="586" t="s">
        <v>39</v>
      </c>
      <c r="P7" s="538" t="s">
        <v>542</v>
      </c>
      <c r="Q7" s="541" t="s">
        <v>552</v>
      </c>
      <c r="R7" s="578" t="s">
        <v>545</v>
      </c>
      <c r="S7" s="578" t="s">
        <v>545</v>
      </c>
      <c r="T7" s="578" t="s">
        <v>545</v>
      </c>
    </row>
    <row r="8" spans="1:22" s="316" customFormat="1" ht="236.25" customHeight="1" thickBot="1" x14ac:dyDescent="0.3">
      <c r="A8" s="571"/>
      <c r="B8" s="531"/>
      <c r="C8" s="583"/>
      <c r="D8" s="573"/>
      <c r="E8" s="583"/>
      <c r="F8" s="585"/>
      <c r="G8" s="581"/>
      <c r="H8" s="406" t="s">
        <v>1065</v>
      </c>
      <c r="I8" s="407" t="s">
        <v>1066</v>
      </c>
      <c r="J8" s="315" t="s">
        <v>335</v>
      </c>
      <c r="K8" s="315" t="s">
        <v>1067</v>
      </c>
      <c r="L8" s="416" t="s">
        <v>1073</v>
      </c>
      <c r="M8" s="579"/>
      <c r="N8" s="560"/>
      <c r="O8" s="587"/>
      <c r="P8" s="538"/>
      <c r="Q8" s="541"/>
      <c r="R8" s="579"/>
      <c r="S8" s="579"/>
      <c r="T8" s="579"/>
    </row>
    <row r="9" spans="1:22" ht="16.5" thickBot="1" x14ac:dyDescent="0.3">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x14ac:dyDescent="0.3">
      <c r="A10" s="28">
        <v>1</v>
      </c>
      <c r="B10" s="152"/>
      <c r="C10" s="153"/>
      <c r="D10" s="162"/>
      <c r="E10" s="404"/>
      <c r="F10" s="403"/>
      <c r="G10" s="327"/>
      <c r="H10" s="25" t="s">
        <v>318</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7"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22" sqref="D22"/>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Arhitectură și Urbanism</v>
      </c>
      <c r="C2" s="61"/>
      <c r="D2" s="63"/>
    </row>
    <row r="3" spans="1:4" s="60" customFormat="1" x14ac:dyDescent="0.2">
      <c r="A3" s="346" t="str">
        <f>IF(ISBLANK(departament),"","Departamentul " &amp; departament)</f>
        <v>Departamentul Arhitectură</v>
      </c>
      <c r="C3" s="61"/>
      <c r="D3" s="63"/>
    </row>
    <row r="4" spans="1:4" x14ac:dyDescent="0.25">
      <c r="A4" s="534" t="s">
        <v>905</v>
      </c>
      <c r="B4" s="534"/>
      <c r="C4" s="534"/>
      <c r="D4" s="534"/>
    </row>
    <row r="5" spans="1:4" ht="42.75" customHeight="1" x14ac:dyDescent="0.25">
      <c r="A5" s="540" t="s">
        <v>1060</v>
      </c>
      <c r="B5" s="534"/>
      <c r="C5" s="534"/>
      <c r="D5" s="534"/>
    </row>
    <row r="6" spans="1:4" ht="13.5" customHeight="1" x14ac:dyDescent="0.25">
      <c r="D6" s="347" t="str">
        <f>CONCATENATE(functie," ",nume_candidat)</f>
        <v>Conferențiar Blidariu Cristian Tiberiu</v>
      </c>
    </row>
    <row r="7" spans="1:4" s="33" customFormat="1" ht="15.75" customHeight="1" x14ac:dyDescent="0.2">
      <c r="A7" s="531" t="s">
        <v>339</v>
      </c>
      <c r="B7" s="588" t="str">
        <f>CONCATENATE("Tip Citare din ultimii ",durata_evaluare," ani")</f>
        <v>Tip Citare din ultimii 5 ani</v>
      </c>
      <c r="C7" s="532" t="s">
        <v>14</v>
      </c>
      <c r="D7" s="532" t="s">
        <v>545</v>
      </c>
    </row>
    <row r="8" spans="1:4" s="33" customFormat="1" ht="31.5" customHeight="1" x14ac:dyDescent="0.2">
      <c r="A8" s="531"/>
      <c r="B8" s="588"/>
      <c r="C8" s="533"/>
      <c r="D8" s="533"/>
    </row>
    <row r="9" spans="1:4" s="33" customFormat="1" x14ac:dyDescent="0.2">
      <c r="A9" s="88"/>
      <c r="B9" s="65"/>
      <c r="C9" s="162"/>
      <c r="D9" s="148">
        <f>SUMIF(D10:D12,"&gt;0")</f>
        <v>0</v>
      </c>
    </row>
    <row r="10" spans="1:4" s="79" customFormat="1" x14ac:dyDescent="0.25">
      <c r="A10" s="37">
        <v>1</v>
      </c>
      <c r="B10" s="13" t="s">
        <v>715</v>
      </c>
      <c r="C10" s="381">
        <v>0</v>
      </c>
      <c r="D10" s="16">
        <f>C10 * (HLOOKUP(B10,ii3punctaje,2,FALSE))</f>
        <v>0</v>
      </c>
    </row>
    <row r="11" spans="1:4" s="33" customFormat="1" x14ac:dyDescent="0.2">
      <c r="A11" s="37">
        <v>2</v>
      </c>
      <c r="B11" s="7" t="s">
        <v>716</v>
      </c>
      <c r="C11" s="381">
        <v>0</v>
      </c>
      <c r="D11" s="382">
        <f>C11 * (HLOOKUP(B11,ii3punctaje,2,FALSE))</f>
        <v>0</v>
      </c>
    </row>
    <row r="12" spans="1:4" s="33" customFormat="1" x14ac:dyDescent="0.2">
      <c r="A12" s="37">
        <v>3</v>
      </c>
      <c r="B12" s="196" t="s">
        <v>717</v>
      </c>
      <c r="C12" s="381">
        <v>0</v>
      </c>
      <c r="D12" s="382">
        <f>C12 * (HLOOKUP(B12,ii3punctaje,2,FALSE))</f>
        <v>0</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C17" sqref="C17"/>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905</v>
      </c>
      <c r="D4" s="290"/>
      <c r="E4" s="290"/>
      <c r="F4" s="290"/>
      <c r="G4" s="226"/>
      <c r="H4" s="291"/>
    </row>
    <row r="5" spans="1:8" s="64" customFormat="1" ht="15.75" x14ac:dyDescent="0.25">
      <c r="B5" s="290"/>
      <c r="C5" s="290" t="s">
        <v>929</v>
      </c>
      <c r="D5" s="290"/>
      <c r="E5" s="290"/>
      <c r="F5" s="290"/>
      <c r="G5" s="226"/>
      <c r="H5" s="71"/>
    </row>
    <row r="6" spans="1:8" s="64" customFormat="1" ht="13.5" customHeight="1" x14ac:dyDescent="0.25">
      <c r="A6" s="60"/>
      <c r="D6" s="347" t="str">
        <f>CONCATENATE(functie," ",nume_candidat)</f>
        <v>Conferențiar Blidariu Cristian Tiberiu</v>
      </c>
      <c r="G6" s="70"/>
      <c r="H6" s="71"/>
    </row>
    <row r="7" spans="1:8" ht="15" customHeight="1" x14ac:dyDescent="0.25">
      <c r="B7" s="542" t="s">
        <v>930</v>
      </c>
      <c r="C7" s="542" t="s">
        <v>931</v>
      </c>
      <c r="D7" s="532" t="s">
        <v>545</v>
      </c>
    </row>
    <row r="8" spans="1:8" ht="15" customHeight="1" x14ac:dyDescent="0.25">
      <c r="B8" s="543"/>
      <c r="C8" s="543"/>
      <c r="D8" s="549"/>
    </row>
    <row r="9" spans="1:8" ht="15" customHeight="1" x14ac:dyDescent="0.25">
      <c r="B9" s="543"/>
      <c r="C9" s="543"/>
      <c r="D9" s="549"/>
    </row>
    <row r="10" spans="1:8" ht="15.75" customHeight="1" x14ac:dyDescent="0.25">
      <c r="B10" s="544"/>
      <c r="C10" s="544"/>
      <c r="D10" s="533"/>
    </row>
    <row r="11" spans="1:8" ht="15.75" x14ac:dyDescent="0.25">
      <c r="B11" s="37" t="s">
        <v>719</v>
      </c>
      <c r="C11" s="37"/>
      <c r="D11" s="351">
        <f>C11*200</f>
        <v>0</v>
      </c>
    </row>
    <row r="12" spans="1:8" ht="15.75" x14ac:dyDescent="0.25">
      <c r="B12" s="37" t="s">
        <v>720</v>
      </c>
      <c r="C12" s="37"/>
      <c r="D12" s="351">
        <f>C12*160</f>
        <v>0</v>
      </c>
    </row>
    <row r="13" spans="1:8" ht="15.75" x14ac:dyDescent="0.25">
      <c r="B13" s="37" t="s">
        <v>721</v>
      </c>
      <c r="C13" s="37">
        <v>1</v>
      </c>
      <c r="D13" s="351">
        <f>C13*60</f>
        <v>60</v>
      </c>
    </row>
    <row r="14" spans="1:8" ht="15.75" x14ac:dyDescent="0.25">
      <c r="B14" s="589" t="s">
        <v>932</v>
      </c>
      <c r="C14" s="590"/>
      <c r="D14" s="351">
        <f>SUM(D11:D13)</f>
        <v>60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K23" sqref="K23"/>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3"/>
      <c r="D1" s="61"/>
      <c r="E1" s="61"/>
      <c r="F1" s="63"/>
    </row>
    <row r="2" spans="1:6" s="60" customFormat="1" x14ac:dyDescent="0.2">
      <c r="A2" s="591" t="s">
        <v>451</v>
      </c>
      <c r="B2" s="591"/>
      <c r="D2" s="61"/>
      <c r="E2" s="61"/>
      <c r="F2" s="63"/>
    </row>
    <row r="3" spans="1:6" x14ac:dyDescent="0.25">
      <c r="A3" s="592" t="s">
        <v>905</v>
      </c>
      <c r="B3" s="592"/>
      <c r="C3" s="592"/>
      <c r="D3" s="592"/>
      <c r="E3" s="592"/>
      <c r="F3" s="592"/>
    </row>
    <row r="4" spans="1:6" x14ac:dyDescent="0.25">
      <c r="A4" s="534" t="s">
        <v>933</v>
      </c>
      <c r="B4" s="534"/>
      <c r="C4" s="534"/>
      <c r="D4" s="534"/>
      <c r="E4" s="534"/>
      <c r="F4" s="534"/>
    </row>
    <row r="5" spans="1:6" x14ac:dyDescent="0.25">
      <c r="C5" s="64"/>
    </row>
    <row r="6" spans="1:6" s="60" customFormat="1" ht="13.5" customHeight="1" x14ac:dyDescent="0.25">
      <c r="A6" s="64"/>
      <c r="B6" s="316"/>
      <c r="C6" s="82"/>
      <c r="D6" s="64"/>
      <c r="E6" s="64"/>
      <c r="F6" s="347" t="str">
        <f>CONCATENATE(functie," ",nume_candidat)</f>
        <v>Conferențiar Blidariu Cristian Tiberiu</v>
      </c>
    </row>
    <row r="7" spans="1:6" ht="15" customHeight="1" x14ac:dyDescent="0.25">
      <c r="A7" s="531" t="s">
        <v>339</v>
      </c>
      <c r="B7" s="531" t="s">
        <v>1031</v>
      </c>
      <c r="C7" s="531" t="s">
        <v>2</v>
      </c>
      <c r="D7" s="531" t="s">
        <v>461</v>
      </c>
      <c r="E7" s="531" t="s">
        <v>816</v>
      </c>
      <c r="F7" s="532" t="s">
        <v>545</v>
      </c>
    </row>
    <row r="8" spans="1:6" x14ac:dyDescent="0.25">
      <c r="A8" s="531"/>
      <c r="B8" s="531"/>
      <c r="C8" s="531"/>
      <c r="D8" s="531"/>
      <c r="E8" s="531"/>
      <c r="F8" s="533"/>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L23" sqref="L23"/>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91" t="s">
        <v>451</v>
      </c>
      <c r="B2" s="591"/>
      <c r="C2" s="62"/>
      <c r="D2" s="61"/>
      <c r="E2" s="61"/>
      <c r="F2" s="63"/>
    </row>
    <row r="3" spans="1:6" x14ac:dyDescent="0.25">
      <c r="A3" s="592" t="s">
        <v>905</v>
      </c>
      <c r="B3" s="592"/>
      <c r="C3" s="592"/>
      <c r="D3" s="592"/>
      <c r="E3" s="592"/>
      <c r="F3" s="592"/>
    </row>
    <row r="4" spans="1:6" ht="68.25" customHeight="1" x14ac:dyDescent="0.25">
      <c r="A4" s="540" t="s">
        <v>938</v>
      </c>
      <c r="B4" s="540"/>
      <c r="C4" s="540"/>
      <c r="D4" s="540"/>
      <c r="E4" s="540"/>
      <c r="F4" s="540"/>
    </row>
    <row r="6" spans="1:6" s="60" customFormat="1" ht="13.5" customHeight="1" x14ac:dyDescent="0.25">
      <c r="A6" s="64"/>
      <c r="B6" s="64"/>
      <c r="C6" s="392"/>
      <c r="D6" s="64"/>
      <c r="E6" s="64"/>
      <c r="F6" s="347" t="str">
        <f>CONCATENATE(functie," ",nume_candidat)</f>
        <v>Conferențiar Blidariu Cristian Tiberiu</v>
      </c>
    </row>
    <row r="7" spans="1:6" ht="15" customHeight="1" x14ac:dyDescent="0.25">
      <c r="A7" s="531" t="s">
        <v>339</v>
      </c>
      <c r="B7" s="531" t="s">
        <v>1031</v>
      </c>
      <c r="C7" s="531" t="s">
        <v>2</v>
      </c>
      <c r="D7" s="531" t="s">
        <v>461</v>
      </c>
      <c r="E7" s="531" t="s">
        <v>816</v>
      </c>
      <c r="F7" s="532" t="s">
        <v>545</v>
      </c>
    </row>
    <row r="8" spans="1:6" x14ac:dyDescent="0.25">
      <c r="A8" s="531"/>
      <c r="B8" s="531"/>
      <c r="C8" s="531"/>
      <c r="D8" s="531"/>
      <c r="E8" s="531"/>
      <c r="F8" s="533"/>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30" zoomScaleNormal="100" workbookViewId="0">
      <selection activeCell="A40" sqref="A40"/>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Arhitectură și Urbanism</v>
      </c>
      <c r="B2" s="222"/>
      <c r="C2" s="442"/>
      <c r="D2" s="470"/>
      <c r="E2" s="223"/>
      <c r="F2" s="223"/>
    </row>
    <row r="3" spans="1:6" s="224" customFormat="1" x14ac:dyDescent="0.25">
      <c r="A3" s="159" t="str">
        <f>IF(ISBLANK(departament),"","Departamentul " &amp; departament)</f>
        <v>Departamentul Arhitectură</v>
      </c>
      <c r="B3" s="222"/>
      <c r="C3" s="442"/>
      <c r="D3" s="470"/>
      <c r="E3" s="223"/>
      <c r="F3" s="223"/>
    </row>
    <row r="4" spans="1:6" s="226" customFormat="1" ht="15.75" x14ac:dyDescent="0.25">
      <c r="A4" s="225"/>
      <c r="B4" s="225"/>
      <c r="C4" s="288" t="str">
        <f>CONCATENATE(functie," ",nume_candidat)</f>
        <v>Conferențiar Blidariu Cristian Tiberiu</v>
      </c>
      <c r="D4" s="471"/>
    </row>
    <row r="5" spans="1:6" ht="15.75" x14ac:dyDescent="0.25">
      <c r="A5" s="227" t="s">
        <v>606</v>
      </c>
      <c r="B5" s="228" t="s">
        <v>682</v>
      </c>
      <c r="C5" s="443"/>
      <c r="D5" s="472" t="s">
        <v>606</v>
      </c>
      <c r="E5" s="230"/>
    </row>
    <row r="6" spans="1:6" ht="30" customHeight="1" x14ac:dyDescent="0.25">
      <c r="A6" s="232">
        <v>1</v>
      </c>
      <c r="B6" s="233" t="s">
        <v>683</v>
      </c>
      <c r="C6" s="444">
        <f>I.1!L9</f>
        <v>0</v>
      </c>
      <c r="D6" s="473">
        <v>100</v>
      </c>
      <c r="E6" s="234" t="s">
        <v>684</v>
      </c>
    </row>
    <row r="7" spans="1:6" ht="30" customHeight="1" x14ac:dyDescent="0.25">
      <c r="A7" s="235">
        <v>2</v>
      </c>
      <c r="B7" s="236" t="s">
        <v>1087</v>
      </c>
      <c r="C7" s="445">
        <f>SUM(C8,C14,C20,C23)</f>
        <v>110.5</v>
      </c>
      <c r="D7" s="474" t="s">
        <v>606</v>
      </c>
      <c r="E7" s="237"/>
    </row>
    <row r="8" spans="1:6" ht="30" customHeight="1" x14ac:dyDescent="0.25">
      <c r="A8" s="232">
        <v>2.1</v>
      </c>
      <c r="B8" s="233" t="s">
        <v>788</v>
      </c>
      <c r="C8" s="446">
        <f>SUM(C9:C13)</f>
        <v>10.5</v>
      </c>
      <c r="D8" s="475" t="s">
        <v>606</v>
      </c>
      <c r="E8" s="234" t="s">
        <v>606</v>
      </c>
    </row>
    <row r="9" spans="1:6" ht="30" customHeight="1" x14ac:dyDescent="0.25">
      <c r="A9" s="238" t="s">
        <v>326</v>
      </c>
      <c r="B9" s="239" t="s">
        <v>789</v>
      </c>
      <c r="C9" s="447">
        <f>'I.2.1a'!$I$9</f>
        <v>0</v>
      </c>
      <c r="D9" s="432" t="s">
        <v>685</v>
      </c>
      <c r="E9" s="511" t="s">
        <v>1086</v>
      </c>
    </row>
    <row r="10" spans="1:6" ht="30" customHeight="1" x14ac:dyDescent="0.25">
      <c r="A10" s="240" t="s">
        <v>327</v>
      </c>
      <c r="B10" s="234" t="s">
        <v>790</v>
      </c>
      <c r="C10" s="447">
        <f>'I.2.1b'!$I$9</f>
        <v>0</v>
      </c>
      <c r="D10" s="475" t="s">
        <v>686</v>
      </c>
      <c r="E10" s="512"/>
    </row>
    <row r="11" spans="1:6" ht="30" customHeight="1" x14ac:dyDescent="0.25">
      <c r="A11" s="240" t="s">
        <v>652</v>
      </c>
      <c r="B11" s="234" t="s">
        <v>791</v>
      </c>
      <c r="C11" s="447">
        <f>'I.2.1c'!$I$9</f>
        <v>10.5</v>
      </c>
      <c r="D11" s="475" t="s">
        <v>687</v>
      </c>
      <c r="E11" s="512"/>
    </row>
    <row r="12" spans="1:6" ht="45" x14ac:dyDescent="0.25">
      <c r="A12" s="240" t="s">
        <v>663</v>
      </c>
      <c r="B12" s="234" t="s">
        <v>792</v>
      </c>
      <c r="C12" s="447">
        <f>'I.2.1d'!$I$9</f>
        <v>0</v>
      </c>
      <c r="D12" s="475" t="s">
        <v>688</v>
      </c>
      <c r="E12" s="512"/>
    </row>
    <row r="13" spans="1:6" ht="30" customHeight="1" x14ac:dyDescent="0.25">
      <c r="A13" s="240" t="s">
        <v>664</v>
      </c>
      <c r="B13" s="234" t="s">
        <v>804</v>
      </c>
      <c r="C13" s="447">
        <f>'I.2.1e'!$I$9</f>
        <v>0</v>
      </c>
      <c r="D13" s="475" t="s">
        <v>689</v>
      </c>
      <c r="E13" s="512"/>
    </row>
    <row r="14" spans="1:6" ht="30" customHeight="1" x14ac:dyDescent="0.25">
      <c r="A14" s="232">
        <v>2.2000000000000002</v>
      </c>
      <c r="B14" s="241" t="s">
        <v>676</v>
      </c>
      <c r="C14" s="448">
        <f>SUM(C15:C19)</f>
        <v>0</v>
      </c>
      <c r="D14" s="475" t="s">
        <v>606</v>
      </c>
      <c r="E14" s="512"/>
    </row>
    <row r="15" spans="1:6" ht="30" customHeight="1" x14ac:dyDescent="0.25">
      <c r="A15" s="240" t="s">
        <v>671</v>
      </c>
      <c r="B15" s="234" t="s">
        <v>677</v>
      </c>
      <c r="C15" s="447">
        <f>'I.2.2a'!$I$9</f>
        <v>0</v>
      </c>
      <c r="D15" s="475" t="s">
        <v>690</v>
      </c>
      <c r="E15" s="512"/>
    </row>
    <row r="16" spans="1:6" ht="30" customHeight="1" x14ac:dyDescent="0.25">
      <c r="A16" s="240" t="s">
        <v>672</v>
      </c>
      <c r="B16" s="242" t="s">
        <v>678</v>
      </c>
      <c r="C16" s="447">
        <f>'I.2.2b'!$I$9</f>
        <v>0</v>
      </c>
      <c r="D16" s="475" t="s">
        <v>691</v>
      </c>
      <c r="E16" s="512"/>
    </row>
    <row r="17" spans="1:5" ht="30" customHeight="1" x14ac:dyDescent="0.25">
      <c r="A17" s="240" t="s">
        <v>673</v>
      </c>
      <c r="B17" s="242" t="s">
        <v>679</v>
      </c>
      <c r="C17" s="447">
        <f>'I.2.2c'!$I$9</f>
        <v>0</v>
      </c>
      <c r="D17" s="475" t="s">
        <v>692</v>
      </c>
      <c r="E17" s="512"/>
    </row>
    <row r="18" spans="1:5" ht="30" customHeight="1" x14ac:dyDescent="0.25">
      <c r="A18" s="240" t="s">
        <v>674</v>
      </c>
      <c r="B18" s="234" t="s">
        <v>680</v>
      </c>
      <c r="C18" s="447">
        <f>'I.2.2d'!$I$9</f>
        <v>0</v>
      </c>
      <c r="D18" s="475" t="s">
        <v>693</v>
      </c>
      <c r="E18" s="512"/>
    </row>
    <row r="19" spans="1:5" ht="30" customHeight="1" x14ac:dyDescent="0.25">
      <c r="A19" s="240" t="s">
        <v>675</v>
      </c>
      <c r="B19" s="234" t="s">
        <v>681</v>
      </c>
      <c r="C19" s="447">
        <f>'I.2.2e'!$I$9</f>
        <v>0</v>
      </c>
      <c r="D19" s="475" t="s">
        <v>694</v>
      </c>
      <c r="E19" s="512"/>
    </row>
    <row r="20" spans="1:5" ht="30" customHeight="1" x14ac:dyDescent="0.25">
      <c r="A20" s="232">
        <v>2.2999999999999998</v>
      </c>
      <c r="B20" s="233" t="s">
        <v>805</v>
      </c>
      <c r="C20" s="446">
        <f>SUM(C21:C22)</f>
        <v>0</v>
      </c>
      <c r="D20" s="475" t="s">
        <v>606</v>
      </c>
      <c r="E20" s="512"/>
    </row>
    <row r="21" spans="1:5" ht="30" customHeight="1" x14ac:dyDescent="0.25">
      <c r="A21" s="240" t="s">
        <v>695</v>
      </c>
      <c r="B21" s="234" t="s">
        <v>806</v>
      </c>
      <c r="C21" s="446">
        <f>'I.2.3a'!I9</f>
        <v>0</v>
      </c>
      <c r="D21" s="475" t="s">
        <v>696</v>
      </c>
      <c r="E21" s="512"/>
    </row>
    <row r="22" spans="1:5" ht="30" customHeight="1" x14ac:dyDescent="0.25">
      <c r="A22" s="240" t="s">
        <v>697</v>
      </c>
      <c r="B22" s="234" t="s">
        <v>807</v>
      </c>
      <c r="C22" s="446">
        <f>'I.2.3b'!I9</f>
        <v>0</v>
      </c>
      <c r="D22" s="475" t="s">
        <v>689</v>
      </c>
      <c r="E22" s="513"/>
    </row>
    <row r="23" spans="1:5" ht="30" customHeight="1" x14ac:dyDescent="0.25">
      <c r="A23" s="232">
        <v>2.4</v>
      </c>
      <c r="B23" s="233" t="s">
        <v>698</v>
      </c>
      <c r="C23" s="444">
        <f>'I.2.4'!I9</f>
        <v>100</v>
      </c>
      <c r="D23" s="475" t="s">
        <v>699</v>
      </c>
      <c r="E23" s="233" t="s">
        <v>606</v>
      </c>
    </row>
    <row r="24" spans="1:5" ht="105" x14ac:dyDescent="0.25">
      <c r="A24" s="235">
        <v>3</v>
      </c>
      <c r="B24" s="236" t="s">
        <v>1208</v>
      </c>
      <c r="C24" s="449">
        <f>I.3!I11</f>
        <v>100</v>
      </c>
      <c r="D24" s="432" t="s">
        <v>1089</v>
      </c>
      <c r="E24" s="239" t="s">
        <v>1088</v>
      </c>
    </row>
    <row r="25" spans="1:5" ht="30" customHeight="1" x14ac:dyDescent="0.25">
      <c r="A25" s="232">
        <v>4</v>
      </c>
      <c r="B25" s="233" t="s">
        <v>700</v>
      </c>
      <c r="C25" s="446">
        <f>I.4!E11</f>
        <v>250</v>
      </c>
      <c r="D25" s="475">
        <v>10</v>
      </c>
      <c r="E25" s="234" t="s">
        <v>701</v>
      </c>
    </row>
    <row r="26" spans="1:5" ht="60" x14ac:dyDescent="0.25">
      <c r="A26" s="232">
        <v>5</v>
      </c>
      <c r="B26" s="233" t="s">
        <v>1085</v>
      </c>
      <c r="C26" s="446">
        <f>I.5!D11</f>
        <v>187.5</v>
      </c>
      <c r="D26" s="475" t="s">
        <v>1204</v>
      </c>
      <c r="E26" s="234" t="s">
        <v>606</v>
      </c>
    </row>
    <row r="27" spans="1:5" ht="60" x14ac:dyDescent="0.25">
      <c r="A27" s="235">
        <v>6</v>
      </c>
      <c r="B27" s="236" t="s">
        <v>1205</v>
      </c>
      <c r="C27" s="449">
        <f>I.6!F11</f>
        <v>100</v>
      </c>
      <c r="D27" s="433" t="s">
        <v>1091</v>
      </c>
      <c r="E27" s="239" t="s">
        <v>1090</v>
      </c>
    </row>
    <row r="28" spans="1:5" ht="45" x14ac:dyDescent="0.25">
      <c r="A28" s="235">
        <v>7</v>
      </c>
      <c r="B28" s="236" t="s">
        <v>1207</v>
      </c>
      <c r="C28" s="449">
        <f>I.7!F11</f>
        <v>135</v>
      </c>
      <c r="D28" s="476" t="s">
        <v>1093</v>
      </c>
      <c r="E28" s="239" t="s">
        <v>1092</v>
      </c>
    </row>
    <row r="29" spans="1:5" ht="60" x14ac:dyDescent="0.25">
      <c r="A29" s="232">
        <v>8</v>
      </c>
      <c r="B29" s="233" t="s">
        <v>1206</v>
      </c>
      <c r="C29" s="446">
        <f>I.8!E11</f>
        <v>70</v>
      </c>
      <c r="D29" s="432" t="s">
        <v>1094</v>
      </c>
      <c r="E29" s="239" t="s">
        <v>702</v>
      </c>
    </row>
    <row r="30" spans="1:5" ht="30" customHeight="1" x14ac:dyDescent="0.25">
      <c r="A30" s="235">
        <v>9</v>
      </c>
      <c r="B30" s="236" t="s">
        <v>703</v>
      </c>
      <c r="C30" s="449">
        <f>I.9!D11</f>
        <v>20</v>
      </c>
      <c r="D30" s="432" t="s">
        <v>704</v>
      </c>
      <c r="E30" s="239" t="s">
        <v>833</v>
      </c>
    </row>
    <row r="31" spans="1:5" x14ac:dyDescent="0.25">
      <c r="A31" s="243" t="s">
        <v>606</v>
      </c>
      <c r="B31" s="244" t="s">
        <v>705</v>
      </c>
      <c r="C31" s="457" t="s">
        <v>706</v>
      </c>
      <c r="D31" s="477" t="s">
        <v>606</v>
      </c>
      <c r="E31" s="245" t="s">
        <v>606</v>
      </c>
    </row>
    <row r="32" spans="1:5" x14ac:dyDescent="0.25">
      <c r="A32" s="246"/>
      <c r="B32" s="247" t="s">
        <v>606</v>
      </c>
      <c r="C32" s="458" t="s">
        <v>707</v>
      </c>
      <c r="D32" s="478"/>
      <c r="E32" s="248"/>
    </row>
    <row r="33" spans="1:5" x14ac:dyDescent="0.25">
      <c r="A33" s="246"/>
      <c r="B33" s="247" t="s">
        <v>708</v>
      </c>
      <c r="C33" s="458" t="s">
        <v>709</v>
      </c>
      <c r="D33" s="478"/>
      <c r="E33" s="248"/>
    </row>
    <row r="34" spans="1:5" x14ac:dyDescent="0.25">
      <c r="A34" s="249"/>
      <c r="B34" s="250"/>
      <c r="C34" s="459" t="s">
        <v>710</v>
      </c>
      <c r="D34" s="479"/>
      <c r="E34" s="250"/>
    </row>
    <row r="35" spans="1:5" ht="15.75" x14ac:dyDescent="0.25">
      <c r="A35" s="227" t="s">
        <v>606</v>
      </c>
      <c r="B35" s="228" t="s">
        <v>682</v>
      </c>
      <c r="C35" s="450">
        <f>SUM(C6,C7,C24,C25,C27,C26,C28,C29,C30)</f>
        <v>973</v>
      </c>
      <c r="D35" s="472" t="s">
        <v>606</v>
      </c>
      <c r="E35" s="229" t="s">
        <v>606</v>
      </c>
    </row>
    <row r="37" spans="1:5" ht="15.75" x14ac:dyDescent="0.25">
      <c r="A37" s="227" t="s">
        <v>606</v>
      </c>
      <c r="B37" s="228" t="s">
        <v>711</v>
      </c>
      <c r="C37" s="443"/>
      <c r="D37" s="480" t="s">
        <v>606</v>
      </c>
      <c r="E37" s="251"/>
    </row>
    <row r="38" spans="1:5" ht="15.75" x14ac:dyDescent="0.25">
      <c r="A38" s="252">
        <v>1</v>
      </c>
      <c r="B38" s="253" t="s">
        <v>793</v>
      </c>
      <c r="C38" s="449">
        <f>SUM(C39:C42)</f>
        <v>0</v>
      </c>
      <c r="D38" s="276" t="s">
        <v>606</v>
      </c>
      <c r="E38" s="254" t="s">
        <v>712</v>
      </c>
    </row>
    <row r="39" spans="1:5" ht="105" x14ac:dyDescent="0.25">
      <c r="A39" s="255">
        <v>1.1000000000000001</v>
      </c>
      <c r="B39" s="434" t="s">
        <v>1095</v>
      </c>
      <c r="C39" s="449">
        <f>'II1.1BDI'!G9+'II1.1'!G9</f>
        <v>0</v>
      </c>
      <c r="D39" s="481" t="s">
        <v>1096</v>
      </c>
      <c r="E39" s="514" t="s">
        <v>1099</v>
      </c>
    </row>
    <row r="40" spans="1:5" ht="75" x14ac:dyDescent="0.25">
      <c r="A40" s="255">
        <v>1.2</v>
      </c>
      <c r="B40" s="434" t="s">
        <v>1097</v>
      </c>
      <c r="C40" s="449">
        <f>'II1.2'!G9</f>
        <v>0</v>
      </c>
      <c r="D40" s="482" t="s">
        <v>1098</v>
      </c>
      <c r="E40" s="515"/>
    </row>
    <row r="41" spans="1:5" ht="45" x14ac:dyDescent="0.25">
      <c r="A41" s="255">
        <v>1.3</v>
      </c>
      <c r="B41" s="467" t="s">
        <v>1100</v>
      </c>
      <c r="C41" s="449">
        <f>'II1.3'!G9</f>
        <v>0</v>
      </c>
      <c r="D41" s="482" t="s">
        <v>1101</v>
      </c>
      <c r="E41" s="256" t="s">
        <v>713</v>
      </c>
    </row>
    <row r="42" spans="1:5" ht="15.75" x14ac:dyDescent="0.25">
      <c r="A42" s="257">
        <v>1.4</v>
      </c>
      <c r="B42" s="440" t="s">
        <v>1104</v>
      </c>
      <c r="C42" s="449">
        <f>'II1.4'!I9</f>
        <v>0</v>
      </c>
      <c r="D42" s="483"/>
      <c r="E42" s="435"/>
    </row>
    <row r="43" spans="1:5" ht="15.75" x14ac:dyDescent="0.25">
      <c r="A43" s="441" t="s">
        <v>1109</v>
      </c>
      <c r="B43" s="440" t="s">
        <v>1105</v>
      </c>
      <c r="C43" s="449">
        <f>'II1.4'!S9</f>
        <v>0</v>
      </c>
      <c r="D43" s="484" t="s">
        <v>1106</v>
      </c>
      <c r="E43" s="435" t="s">
        <v>1102</v>
      </c>
    </row>
    <row r="44" spans="1:5" ht="15.75" x14ac:dyDescent="0.25">
      <c r="A44" s="441" t="s">
        <v>1110</v>
      </c>
      <c r="B44" s="440" t="s">
        <v>1107</v>
      </c>
      <c r="C44" s="449">
        <f>C42-C43</f>
        <v>0</v>
      </c>
      <c r="D44" s="484" t="s">
        <v>1108</v>
      </c>
      <c r="E44" s="435" t="s">
        <v>1102</v>
      </c>
    </row>
    <row r="45" spans="1:5" ht="45" x14ac:dyDescent="0.25">
      <c r="A45" s="258">
        <v>2</v>
      </c>
      <c r="B45" s="259" t="s">
        <v>714</v>
      </c>
      <c r="C45" s="449">
        <f>C46+C50</f>
        <v>2242.1999999999998</v>
      </c>
      <c r="D45" s="276" t="s">
        <v>606</v>
      </c>
      <c r="E45" s="253" t="s">
        <v>606</v>
      </c>
    </row>
    <row r="46" spans="1:5" ht="60" x14ac:dyDescent="0.25">
      <c r="A46" s="260" t="s">
        <v>326</v>
      </c>
      <c r="B46" s="261" t="s">
        <v>794</v>
      </c>
      <c r="C46" s="449">
        <f>'II2.1a'!M9</f>
        <v>2242.1999999999998</v>
      </c>
      <c r="D46" s="484"/>
      <c r="E46" s="516" t="s">
        <v>1123</v>
      </c>
    </row>
    <row r="47" spans="1:5" ht="30" x14ac:dyDescent="0.25">
      <c r="A47" s="260"/>
      <c r="B47" s="466" t="s">
        <v>1112</v>
      </c>
      <c r="C47" s="449">
        <f>'II2.1a'!Q9</f>
        <v>2242.1999999999998</v>
      </c>
      <c r="D47" s="485" t="s">
        <v>1115</v>
      </c>
      <c r="E47" s="517"/>
    </row>
    <row r="48" spans="1:5" ht="30" x14ac:dyDescent="0.25">
      <c r="A48" s="260"/>
      <c r="B48" s="466" t="s">
        <v>1113</v>
      </c>
      <c r="C48" s="449">
        <f>'II2.1a'!R9</f>
        <v>0</v>
      </c>
      <c r="D48" s="485" t="s">
        <v>1116</v>
      </c>
      <c r="E48" s="517"/>
    </row>
    <row r="49" spans="1:5" ht="45" x14ac:dyDescent="0.25">
      <c r="A49" s="260"/>
      <c r="B49" s="466" t="s">
        <v>1114</v>
      </c>
      <c r="C49" s="449">
        <f>'II2.1a'!S9</f>
        <v>0</v>
      </c>
      <c r="D49" s="484" t="s">
        <v>1117</v>
      </c>
      <c r="E49" s="517"/>
    </row>
    <row r="50" spans="1:5" ht="45" x14ac:dyDescent="0.25">
      <c r="A50" s="260" t="s">
        <v>327</v>
      </c>
      <c r="B50" s="468" t="s">
        <v>795</v>
      </c>
      <c r="C50" s="449">
        <f>'II2.1b'!M9</f>
        <v>0</v>
      </c>
      <c r="D50" s="486"/>
      <c r="E50" s="517"/>
    </row>
    <row r="51" spans="1:5" ht="30" x14ac:dyDescent="0.25">
      <c r="A51" s="260"/>
      <c r="B51" s="468" t="s">
        <v>1118</v>
      </c>
      <c r="C51" s="449">
        <f>'II2.1b'!R9</f>
        <v>0</v>
      </c>
      <c r="D51" s="485" t="s">
        <v>1121</v>
      </c>
      <c r="E51" s="517"/>
    </row>
    <row r="52" spans="1:5" ht="30" x14ac:dyDescent="0.25">
      <c r="A52" s="260"/>
      <c r="B52" s="468" t="s">
        <v>1119</v>
      </c>
      <c r="C52" s="449">
        <f>'II2.1b'!S9</f>
        <v>0</v>
      </c>
      <c r="D52" s="485" t="s">
        <v>1122</v>
      </c>
      <c r="E52" s="517"/>
    </row>
    <row r="53" spans="1:5" ht="45" x14ac:dyDescent="0.25">
      <c r="A53" s="260"/>
      <c r="B53" s="468" t="s">
        <v>1120</v>
      </c>
      <c r="C53" s="449">
        <f>'II2.1b'!T9</f>
        <v>0</v>
      </c>
      <c r="D53" s="484" t="s">
        <v>1117</v>
      </c>
      <c r="E53" s="517"/>
    </row>
    <row r="54" spans="1:5" ht="15.75" x14ac:dyDescent="0.25">
      <c r="A54" s="262">
        <v>3</v>
      </c>
      <c r="B54" s="263" t="s">
        <v>1061</v>
      </c>
      <c r="C54" s="449">
        <f>'II3'!D9</f>
        <v>0</v>
      </c>
      <c r="D54" s="487" t="s">
        <v>606</v>
      </c>
      <c r="E54" s="518" t="s">
        <v>1130</v>
      </c>
    </row>
    <row r="55" spans="1:5" ht="15.75" x14ac:dyDescent="0.25">
      <c r="A55" s="469">
        <v>3.1</v>
      </c>
      <c r="B55" s="467" t="s">
        <v>715</v>
      </c>
      <c r="C55" s="449">
        <f>'II3'!D10</f>
        <v>0</v>
      </c>
      <c r="D55" s="487" t="s">
        <v>1124</v>
      </c>
      <c r="E55" s="519"/>
    </row>
    <row r="56" spans="1:5" ht="15.75" x14ac:dyDescent="0.25">
      <c r="A56" s="469">
        <v>3.2</v>
      </c>
      <c r="B56" s="467" t="s">
        <v>716</v>
      </c>
      <c r="C56" s="449">
        <f>'II3'!D11</f>
        <v>0</v>
      </c>
      <c r="D56" s="487" t="s">
        <v>1125</v>
      </c>
      <c r="E56" s="519"/>
    </row>
    <row r="57" spans="1:5" ht="15.75" x14ac:dyDescent="0.25">
      <c r="A57" s="469">
        <v>3.3</v>
      </c>
      <c r="B57" s="467" t="s">
        <v>717</v>
      </c>
      <c r="C57" s="449">
        <f>'II3'!D12</f>
        <v>0</v>
      </c>
      <c r="D57" s="487" t="s">
        <v>1126</v>
      </c>
      <c r="E57" s="519"/>
    </row>
    <row r="58" spans="1:5" ht="15.75" x14ac:dyDescent="0.25">
      <c r="A58" s="252">
        <v>4</v>
      </c>
      <c r="B58" s="253" t="s">
        <v>718</v>
      </c>
      <c r="C58" s="449">
        <f>'II4'!D14</f>
        <v>60</v>
      </c>
      <c r="D58" s="486" t="s">
        <v>606</v>
      </c>
      <c r="E58" s="519"/>
    </row>
    <row r="59" spans="1:5" ht="18" x14ac:dyDescent="0.25">
      <c r="A59" s="441">
        <v>4.0999999999999996</v>
      </c>
      <c r="B59" s="440" t="s">
        <v>719</v>
      </c>
      <c r="C59" s="449">
        <f>'II4'!D11</f>
        <v>0</v>
      </c>
      <c r="D59" s="485" t="s">
        <v>1127</v>
      </c>
      <c r="E59" s="519"/>
    </row>
    <row r="60" spans="1:5" ht="18" x14ac:dyDescent="0.25">
      <c r="A60" s="441">
        <v>4.2</v>
      </c>
      <c r="B60" s="440" t="s">
        <v>720</v>
      </c>
      <c r="C60" s="449">
        <f>'II4'!D12</f>
        <v>0</v>
      </c>
      <c r="D60" s="485" t="s">
        <v>1128</v>
      </c>
      <c r="E60" s="519"/>
    </row>
    <row r="61" spans="1:5" ht="18" x14ac:dyDescent="0.25">
      <c r="A61" s="441">
        <v>4.3</v>
      </c>
      <c r="B61" s="440" t="s">
        <v>721</v>
      </c>
      <c r="C61" s="449">
        <f>'II4'!D13</f>
        <v>60</v>
      </c>
      <c r="D61" s="485" t="s">
        <v>1129</v>
      </c>
      <c r="E61" s="520"/>
    </row>
    <row r="62" spans="1:5" ht="15.75" x14ac:dyDescent="0.25">
      <c r="A62" s="252">
        <v>5</v>
      </c>
      <c r="B62" s="253" t="s">
        <v>796</v>
      </c>
      <c r="C62" s="449">
        <f>SUM(C63,C71,C76,C79)</f>
        <v>75</v>
      </c>
      <c r="D62" s="486" t="s">
        <v>606</v>
      </c>
      <c r="E62" s="254" t="s">
        <v>606</v>
      </c>
    </row>
    <row r="63" spans="1:5" ht="15.75" x14ac:dyDescent="0.25">
      <c r="A63" s="252" t="s">
        <v>722</v>
      </c>
      <c r="B63" s="253" t="s">
        <v>1050</v>
      </c>
      <c r="C63" s="449">
        <f>SUM(C64:C70)</f>
        <v>70</v>
      </c>
      <c r="D63" s="486" t="s">
        <v>606</v>
      </c>
      <c r="E63" s="254" t="s">
        <v>606</v>
      </c>
    </row>
    <row r="64" spans="1:5" ht="95.25" customHeight="1" x14ac:dyDescent="0.25">
      <c r="A64" s="255" t="s">
        <v>723</v>
      </c>
      <c r="B64" s="467" t="s">
        <v>1131</v>
      </c>
      <c r="C64" s="449">
        <f>total_arh1a_5</f>
        <v>0</v>
      </c>
      <c r="D64" s="488" t="s">
        <v>1132</v>
      </c>
      <c r="E64" s="256" t="s">
        <v>725</v>
      </c>
    </row>
    <row r="65" spans="1:5" ht="180" x14ac:dyDescent="0.25">
      <c r="A65" s="255" t="s">
        <v>726</v>
      </c>
      <c r="B65" s="467" t="s">
        <v>1133</v>
      </c>
      <c r="C65" s="449">
        <f>II5.1.2!total_arh1a_5</f>
        <v>0</v>
      </c>
      <c r="D65" s="489" t="s">
        <v>1134</v>
      </c>
      <c r="E65" s="256" t="s">
        <v>725</v>
      </c>
    </row>
    <row r="66" spans="1:5" ht="60" x14ac:dyDescent="0.25">
      <c r="A66" s="255" t="s">
        <v>727</v>
      </c>
      <c r="B66" s="467" t="s">
        <v>1135</v>
      </c>
      <c r="C66" s="449">
        <f>total_arh2a_5</f>
        <v>70</v>
      </c>
      <c r="D66" s="488" t="s">
        <v>1136</v>
      </c>
      <c r="E66" s="256" t="s">
        <v>725</v>
      </c>
    </row>
    <row r="67" spans="1:5" ht="45" x14ac:dyDescent="0.25">
      <c r="A67" s="255" t="s">
        <v>728</v>
      </c>
      <c r="B67" s="467" t="s">
        <v>1137</v>
      </c>
      <c r="C67" s="449">
        <f>total_arh2b_5</f>
        <v>0</v>
      </c>
      <c r="D67" s="488" t="s">
        <v>1138</v>
      </c>
      <c r="E67" s="256" t="s">
        <v>725</v>
      </c>
    </row>
    <row r="68" spans="1:5" ht="105" x14ac:dyDescent="0.25">
      <c r="A68" s="255" t="s">
        <v>729</v>
      </c>
      <c r="B68" s="467" t="s">
        <v>1139</v>
      </c>
      <c r="C68" s="449">
        <f>total_arh3a_5</f>
        <v>0</v>
      </c>
      <c r="D68" s="488" t="s">
        <v>1140</v>
      </c>
      <c r="E68" s="256" t="s">
        <v>725</v>
      </c>
    </row>
    <row r="69" spans="1:5" ht="75" x14ac:dyDescent="0.25">
      <c r="A69" s="255" t="s">
        <v>730</v>
      </c>
      <c r="B69" s="467" t="s">
        <v>1141</v>
      </c>
      <c r="C69" s="449">
        <f>total_arh3b_5</f>
        <v>0</v>
      </c>
      <c r="D69" s="488" t="s">
        <v>1142</v>
      </c>
      <c r="E69" s="256" t="s">
        <v>725</v>
      </c>
    </row>
    <row r="70" spans="1:5" ht="60" x14ac:dyDescent="0.25">
      <c r="A70" s="255" t="s">
        <v>731</v>
      </c>
      <c r="B70" s="467" t="s">
        <v>1162</v>
      </c>
      <c r="C70" s="449">
        <f>total_arh3c_5</f>
        <v>0</v>
      </c>
      <c r="D70" s="488" t="s">
        <v>1143</v>
      </c>
      <c r="E70" s="256" t="s">
        <v>725</v>
      </c>
    </row>
    <row r="71" spans="1:5" ht="15.75" x14ac:dyDescent="0.25">
      <c r="A71" s="252" t="s">
        <v>732</v>
      </c>
      <c r="B71" s="253" t="s">
        <v>1053</v>
      </c>
      <c r="C71" s="449">
        <f>SUM(C72:C75)</f>
        <v>5</v>
      </c>
      <c r="D71" s="486" t="s">
        <v>606</v>
      </c>
      <c r="E71" s="254" t="s">
        <v>606</v>
      </c>
    </row>
    <row r="72" spans="1:5" ht="105" x14ac:dyDescent="0.25">
      <c r="A72" s="255" t="s">
        <v>733</v>
      </c>
      <c r="B72" s="467" t="s">
        <v>1163</v>
      </c>
      <c r="C72" s="449">
        <f>'II5.2.1'!I9</f>
        <v>0</v>
      </c>
      <c r="D72" s="489" t="s">
        <v>1190</v>
      </c>
      <c r="E72" s="467" t="s">
        <v>1144</v>
      </c>
    </row>
    <row r="73" spans="1:5" ht="75" x14ac:dyDescent="0.25">
      <c r="A73" s="255" t="s">
        <v>734</v>
      </c>
      <c r="B73" s="467" t="s">
        <v>1164</v>
      </c>
      <c r="C73" s="449">
        <f>'II5.2.2'!G9</f>
        <v>5</v>
      </c>
      <c r="D73" s="489" t="s">
        <v>1191</v>
      </c>
      <c r="E73" s="467" t="s">
        <v>1145</v>
      </c>
    </row>
    <row r="74" spans="1:5" ht="30" x14ac:dyDescent="0.25">
      <c r="A74" s="257" t="s">
        <v>736</v>
      </c>
      <c r="B74" s="254" t="s">
        <v>769</v>
      </c>
      <c r="C74" s="449">
        <f>'II5.2.3'!D9</f>
        <v>0</v>
      </c>
      <c r="D74" s="486">
        <v>20</v>
      </c>
      <c r="E74" s="254" t="s">
        <v>702</v>
      </c>
    </row>
    <row r="75" spans="1:5" ht="75" x14ac:dyDescent="0.25">
      <c r="A75" s="255" t="s">
        <v>737</v>
      </c>
      <c r="B75" s="467" t="s">
        <v>1165</v>
      </c>
      <c r="C75" s="449">
        <f>'II5.2.4'!G9</f>
        <v>0</v>
      </c>
      <c r="D75" s="489" t="s">
        <v>1184</v>
      </c>
      <c r="E75" s="256" t="s">
        <v>738</v>
      </c>
    </row>
    <row r="76" spans="1:5" ht="15.75" x14ac:dyDescent="0.25">
      <c r="A76" s="252" t="s">
        <v>739</v>
      </c>
      <c r="B76" s="253" t="s">
        <v>1051</v>
      </c>
      <c r="C76" s="449">
        <f>'II5.3'!F9</f>
        <v>0</v>
      </c>
      <c r="D76" s="486" t="s">
        <v>606</v>
      </c>
      <c r="E76" s="254" t="s">
        <v>606</v>
      </c>
    </row>
    <row r="77" spans="1:5" ht="30" x14ac:dyDescent="0.25">
      <c r="A77" s="441" t="s">
        <v>1146</v>
      </c>
      <c r="B77" s="440" t="s">
        <v>1147</v>
      </c>
      <c r="C77" s="449">
        <f>'II5.3'!I9</f>
        <v>0</v>
      </c>
      <c r="D77" s="486">
        <v>10</v>
      </c>
      <c r="E77" s="254" t="s">
        <v>735</v>
      </c>
    </row>
    <row r="78" spans="1:5" ht="15.75" x14ac:dyDescent="0.25">
      <c r="A78" s="441" t="s">
        <v>1148</v>
      </c>
      <c r="B78" s="440" t="s">
        <v>1149</v>
      </c>
      <c r="C78" s="449">
        <f>'II5.3'!J9</f>
        <v>0</v>
      </c>
      <c r="D78" s="486">
        <v>8</v>
      </c>
      <c r="E78" s="254" t="s">
        <v>1150</v>
      </c>
    </row>
    <row r="79" spans="1:5" ht="15.75" x14ac:dyDescent="0.25">
      <c r="A79" s="252" t="s">
        <v>741</v>
      </c>
      <c r="B79" s="253" t="s">
        <v>1052</v>
      </c>
      <c r="C79" s="449">
        <f>total_sport</f>
        <v>0</v>
      </c>
      <c r="D79" s="486" t="s">
        <v>606</v>
      </c>
      <c r="E79" s="264" t="s">
        <v>606</v>
      </c>
    </row>
    <row r="80" spans="1:5" ht="105" x14ac:dyDescent="0.25">
      <c r="A80" s="441" t="s">
        <v>1151</v>
      </c>
      <c r="B80" s="440" t="s">
        <v>1166</v>
      </c>
      <c r="C80" s="449">
        <f>total_sport</f>
        <v>0</v>
      </c>
      <c r="D80" s="485" t="s">
        <v>1189</v>
      </c>
      <c r="E80" s="264"/>
    </row>
    <row r="81" spans="1:5" ht="15.75" x14ac:dyDescent="0.25">
      <c r="A81" s="252">
        <v>6</v>
      </c>
      <c r="B81" s="253" t="s">
        <v>971</v>
      </c>
      <c r="C81" s="449">
        <f>'II6'!E15</f>
        <v>5</v>
      </c>
      <c r="E81" s="254" t="s">
        <v>606</v>
      </c>
    </row>
    <row r="82" spans="1:5" s="500" customFormat="1" ht="15.75" x14ac:dyDescent="0.25">
      <c r="A82" s="501" t="s">
        <v>1228</v>
      </c>
      <c r="B82" s="467" t="s">
        <v>742</v>
      </c>
      <c r="C82" s="449">
        <f>'II6'!E11</f>
        <v>0</v>
      </c>
      <c r="D82" s="486">
        <v>200</v>
      </c>
      <c r="E82" s="440"/>
    </row>
    <row r="83" spans="1:5" s="500" customFormat="1" ht="15.75" x14ac:dyDescent="0.25">
      <c r="A83" s="469">
        <v>6.1</v>
      </c>
      <c r="B83" s="467" t="s">
        <v>1152</v>
      </c>
      <c r="C83" s="449">
        <f>'II6'!E12</f>
        <v>0</v>
      </c>
      <c r="D83" s="489" t="s">
        <v>1153</v>
      </c>
      <c r="E83" s="440"/>
    </row>
    <row r="84" spans="1:5" s="500" customFormat="1" ht="15.75" x14ac:dyDescent="0.25">
      <c r="A84" s="469">
        <v>6.2</v>
      </c>
      <c r="B84" s="467" t="s">
        <v>1154</v>
      </c>
      <c r="C84" s="449">
        <f>'II6'!E13</f>
        <v>0</v>
      </c>
      <c r="D84" s="489" t="s">
        <v>1155</v>
      </c>
      <c r="E84" s="440"/>
    </row>
    <row r="85" spans="1:5" s="500" customFormat="1" ht="15.75" x14ac:dyDescent="0.25">
      <c r="A85" s="469">
        <v>6.3</v>
      </c>
      <c r="B85" s="467" t="s">
        <v>743</v>
      </c>
      <c r="C85" s="449">
        <f>'II6'!E14</f>
        <v>5</v>
      </c>
      <c r="D85" s="489">
        <v>5</v>
      </c>
      <c r="E85" s="440" t="s">
        <v>744</v>
      </c>
    </row>
    <row r="86" spans="1:5" ht="15.75" x14ac:dyDescent="0.25">
      <c r="A86" s="262">
        <v>7</v>
      </c>
      <c r="B86" s="263" t="s">
        <v>808</v>
      </c>
      <c r="C86" s="449">
        <f>'II7'!F11</f>
        <v>40</v>
      </c>
      <c r="D86" s="487" t="s">
        <v>606</v>
      </c>
      <c r="E86" s="254" t="s">
        <v>745</v>
      </c>
    </row>
    <row r="87" spans="1:5" s="500" customFormat="1" ht="15.75" x14ac:dyDescent="0.25">
      <c r="A87" s="469"/>
      <c r="B87" s="467" t="s">
        <v>1181</v>
      </c>
      <c r="C87" s="449">
        <f>'II7'!H11</f>
        <v>40</v>
      </c>
      <c r="D87" s="489">
        <v>20</v>
      </c>
      <c r="E87" s="521" t="s">
        <v>1156</v>
      </c>
    </row>
    <row r="88" spans="1:5" s="500" customFormat="1" ht="15.75" x14ac:dyDescent="0.25">
      <c r="A88" s="469"/>
      <c r="B88" s="467" t="s">
        <v>1182</v>
      </c>
      <c r="C88" s="449">
        <f>'II7'!I11</f>
        <v>0</v>
      </c>
      <c r="D88" s="489">
        <v>5</v>
      </c>
      <c r="E88" s="521"/>
    </row>
    <row r="89" spans="1:5" s="500" customFormat="1" ht="15.75" x14ac:dyDescent="0.25">
      <c r="A89" s="469"/>
      <c r="B89" s="467" t="s">
        <v>1183</v>
      </c>
      <c r="C89" s="449">
        <f>'II7'!J11</f>
        <v>0</v>
      </c>
      <c r="D89" s="489">
        <v>2</v>
      </c>
      <c r="E89" s="522"/>
    </row>
    <row r="90" spans="1:5" ht="15.75" x14ac:dyDescent="0.25">
      <c r="A90" s="262">
        <v>8</v>
      </c>
      <c r="B90" s="253" t="s">
        <v>746</v>
      </c>
      <c r="C90" s="449">
        <f>'II8'!E9</f>
        <v>20</v>
      </c>
      <c r="D90" s="486" t="s">
        <v>606</v>
      </c>
      <c r="E90" s="254" t="s">
        <v>606</v>
      </c>
    </row>
    <row r="91" spans="1:5" s="500" customFormat="1" ht="45" x14ac:dyDescent="0.25">
      <c r="A91" s="469"/>
      <c r="B91" s="440" t="s">
        <v>1167</v>
      </c>
      <c r="C91" s="449">
        <f>'II8'!H9</f>
        <v>20</v>
      </c>
      <c r="D91" s="485" t="s">
        <v>1094</v>
      </c>
      <c r="E91" s="467" t="s">
        <v>1157</v>
      </c>
    </row>
    <row r="92" spans="1:5" s="500" customFormat="1" ht="45" x14ac:dyDescent="0.25">
      <c r="A92" s="469"/>
      <c r="B92" s="440" t="s">
        <v>1168</v>
      </c>
      <c r="C92" s="449">
        <f>'II8'!I9</f>
        <v>0</v>
      </c>
      <c r="D92" s="485" t="s">
        <v>1185</v>
      </c>
      <c r="E92" s="467" t="s">
        <v>1158</v>
      </c>
    </row>
    <row r="93" spans="1:5" ht="15.75" x14ac:dyDescent="0.25">
      <c r="A93" s="262">
        <v>9</v>
      </c>
      <c r="B93" s="253" t="s">
        <v>990</v>
      </c>
      <c r="C93" s="449">
        <f>'II9'!F9</f>
        <v>12</v>
      </c>
      <c r="D93" s="486" t="s">
        <v>606</v>
      </c>
      <c r="E93" s="256" t="s">
        <v>735</v>
      </c>
    </row>
    <row r="94" spans="1:5" s="500" customFormat="1" ht="15.75" x14ac:dyDescent="0.25">
      <c r="A94" s="469"/>
      <c r="B94" s="440" t="s">
        <v>1159</v>
      </c>
      <c r="C94" s="449"/>
      <c r="D94" s="485"/>
      <c r="E94" s="467"/>
    </row>
    <row r="95" spans="1:5" s="500" customFormat="1" ht="15.75" x14ac:dyDescent="0.25">
      <c r="A95" s="469"/>
      <c r="B95" s="440" t="s">
        <v>1175</v>
      </c>
      <c r="C95" s="449">
        <f>'II9'!I9</f>
        <v>0</v>
      </c>
      <c r="D95" s="485">
        <v>10</v>
      </c>
      <c r="E95" s="523" t="s">
        <v>735</v>
      </c>
    </row>
    <row r="96" spans="1:5" s="500" customFormat="1" ht="15.75" x14ac:dyDescent="0.25">
      <c r="A96" s="469"/>
      <c r="B96" s="440" t="s">
        <v>1176</v>
      </c>
      <c r="C96" s="449">
        <f>'II9'!J9</f>
        <v>0</v>
      </c>
      <c r="D96" s="485">
        <v>6</v>
      </c>
      <c r="E96" s="521"/>
    </row>
    <row r="97" spans="1:5" s="500" customFormat="1" ht="15.75" x14ac:dyDescent="0.25">
      <c r="A97" s="469"/>
      <c r="B97" s="440" t="s">
        <v>1177</v>
      </c>
      <c r="C97" s="449">
        <f>'II9'!K9</f>
        <v>0</v>
      </c>
      <c r="D97" s="485">
        <v>4</v>
      </c>
      <c r="E97" s="522"/>
    </row>
    <row r="98" spans="1:5" s="500" customFormat="1" ht="15.75" x14ac:dyDescent="0.25">
      <c r="A98" s="469"/>
      <c r="B98" s="440" t="s">
        <v>1160</v>
      </c>
      <c r="C98" s="449"/>
      <c r="D98" s="485"/>
      <c r="E98" s="467"/>
    </row>
    <row r="99" spans="1:5" s="500" customFormat="1" ht="15.75" x14ac:dyDescent="0.25">
      <c r="A99" s="469"/>
      <c r="B99" s="440" t="s">
        <v>1178</v>
      </c>
      <c r="C99" s="449">
        <f>'II9'!L9</f>
        <v>0</v>
      </c>
      <c r="D99" s="485">
        <v>5</v>
      </c>
      <c r="E99" s="523" t="s">
        <v>735</v>
      </c>
    </row>
    <row r="100" spans="1:5" s="500" customFormat="1" ht="15.75" x14ac:dyDescent="0.25">
      <c r="A100" s="469"/>
      <c r="B100" s="440" t="s">
        <v>1179</v>
      </c>
      <c r="C100" s="449">
        <f>'II9'!M9</f>
        <v>0</v>
      </c>
      <c r="D100" s="485">
        <v>3</v>
      </c>
      <c r="E100" s="521"/>
    </row>
    <row r="101" spans="1:5" s="500" customFormat="1" ht="15.75" x14ac:dyDescent="0.25">
      <c r="A101" s="469"/>
      <c r="B101" s="440" t="s">
        <v>1180</v>
      </c>
      <c r="C101" s="449">
        <f>'II9'!N9</f>
        <v>12</v>
      </c>
      <c r="D101" s="485">
        <v>2</v>
      </c>
      <c r="E101" s="522"/>
    </row>
    <row r="102" spans="1:5" ht="15.75" x14ac:dyDescent="0.25">
      <c r="A102" s="262">
        <v>10</v>
      </c>
      <c r="B102" s="253" t="s">
        <v>797</v>
      </c>
      <c r="C102" s="449">
        <f>'II10'!E9</f>
        <v>0</v>
      </c>
      <c r="D102" s="486" t="s">
        <v>606</v>
      </c>
      <c r="E102" s="254" t="s">
        <v>606</v>
      </c>
    </row>
    <row r="103" spans="1:5" s="500" customFormat="1" ht="90" x14ac:dyDescent="0.25">
      <c r="A103" s="469"/>
      <c r="B103" s="467" t="s">
        <v>1169</v>
      </c>
      <c r="C103" s="449">
        <f>'II10'!H9</f>
        <v>0</v>
      </c>
      <c r="D103" s="489" t="s">
        <v>1188</v>
      </c>
      <c r="E103" s="467" t="s">
        <v>1158</v>
      </c>
    </row>
    <row r="104" spans="1:5" s="500" customFormat="1" ht="120" x14ac:dyDescent="0.25">
      <c r="A104" s="469"/>
      <c r="B104" s="467" t="s">
        <v>1170</v>
      </c>
      <c r="C104" s="449">
        <f>'II10'!I9</f>
        <v>0</v>
      </c>
      <c r="D104" s="489" t="s">
        <v>1187</v>
      </c>
      <c r="E104" s="467" t="s">
        <v>1158</v>
      </c>
    </row>
    <row r="105" spans="1:5" s="500" customFormat="1" ht="96" customHeight="1" x14ac:dyDescent="0.25">
      <c r="A105" s="469"/>
      <c r="B105" s="467" t="s">
        <v>1171</v>
      </c>
      <c r="C105" s="449">
        <f>'II10'!J9</f>
        <v>0</v>
      </c>
      <c r="D105" s="489" t="s">
        <v>1186</v>
      </c>
      <c r="E105" s="467" t="s">
        <v>1161</v>
      </c>
    </row>
    <row r="106" spans="1:5" ht="45" x14ac:dyDescent="0.25">
      <c r="A106" s="262">
        <v>11</v>
      </c>
      <c r="B106" s="263" t="s">
        <v>1174</v>
      </c>
      <c r="C106" s="449">
        <f>'II11'!E9</f>
        <v>0</v>
      </c>
      <c r="D106" s="489" t="s">
        <v>1192</v>
      </c>
      <c r="E106" s="256" t="s">
        <v>747</v>
      </c>
    </row>
    <row r="107" spans="1:5" ht="15.75" x14ac:dyDescent="0.25">
      <c r="A107" s="262">
        <v>12</v>
      </c>
      <c r="B107" s="253" t="s">
        <v>748</v>
      </c>
      <c r="C107" s="449">
        <f>'II12'!E9</f>
        <v>0</v>
      </c>
      <c r="D107" s="486" t="s">
        <v>606</v>
      </c>
      <c r="E107" s="254" t="s">
        <v>606</v>
      </c>
    </row>
    <row r="108" spans="1:5" s="500" customFormat="1" ht="15.75" x14ac:dyDescent="0.25">
      <c r="A108" s="469"/>
      <c r="B108" s="440" t="s">
        <v>1172</v>
      </c>
      <c r="C108" s="449">
        <f>'II12'!I9</f>
        <v>0</v>
      </c>
      <c r="D108" s="485">
        <v>10</v>
      </c>
      <c r="E108" s="523" t="s">
        <v>744</v>
      </c>
    </row>
    <row r="109" spans="1:5" s="500" customFormat="1" ht="15.75" x14ac:dyDescent="0.25">
      <c r="A109" s="469"/>
      <c r="B109" s="440" t="s">
        <v>1173</v>
      </c>
      <c r="C109" s="449">
        <f>'II12'!H9</f>
        <v>0</v>
      </c>
      <c r="D109" s="485">
        <v>5</v>
      </c>
      <c r="E109" s="522"/>
    </row>
    <row r="110" spans="1:5" ht="15.75" x14ac:dyDescent="0.25">
      <c r="A110" s="252">
        <v>13</v>
      </c>
      <c r="B110" s="253" t="s">
        <v>749</v>
      </c>
      <c r="C110" s="449">
        <f>'II13'!D9</f>
        <v>0</v>
      </c>
      <c r="D110" s="486">
        <v>10</v>
      </c>
      <c r="E110" s="254" t="s">
        <v>744</v>
      </c>
    </row>
    <row r="111" spans="1:5" x14ac:dyDescent="0.25">
      <c r="A111" s="265" t="s">
        <v>606</v>
      </c>
      <c r="B111" s="266" t="s">
        <v>750</v>
      </c>
      <c r="C111" s="460" t="s">
        <v>706</v>
      </c>
      <c r="D111" s="490" t="s">
        <v>606</v>
      </c>
      <c r="E111" s="267" t="s">
        <v>606</v>
      </c>
    </row>
    <row r="112" spans="1:5" x14ac:dyDescent="0.25">
      <c r="A112" s="268"/>
      <c r="B112" s="269" t="s">
        <v>606</v>
      </c>
      <c r="C112" s="461" t="s">
        <v>707</v>
      </c>
      <c r="D112" s="491"/>
      <c r="E112" s="270"/>
    </row>
    <row r="113" spans="1:5" x14ac:dyDescent="0.25">
      <c r="A113" s="268"/>
      <c r="B113" s="269" t="s">
        <v>708</v>
      </c>
      <c r="C113" s="461" t="s">
        <v>709</v>
      </c>
      <c r="D113" s="491"/>
      <c r="E113" s="270"/>
    </row>
    <row r="114" spans="1:5" x14ac:dyDescent="0.25">
      <c r="A114" s="271"/>
      <c r="B114" s="272"/>
      <c r="C114" s="462" t="s">
        <v>710</v>
      </c>
      <c r="D114" s="492"/>
      <c r="E114" s="272"/>
    </row>
    <row r="115" spans="1:5" ht="15.75" x14ac:dyDescent="0.25">
      <c r="A115" s="227" t="s">
        <v>606</v>
      </c>
      <c r="B115" s="228" t="s">
        <v>711</v>
      </c>
      <c r="C115" s="450">
        <f>SUM(C38,C45,C54,C58,C62,C81,C86,C90,C93,C102,C106,C107,C110,)</f>
        <v>2454.1999999999998</v>
      </c>
      <c r="D115" s="480" t="s">
        <v>606</v>
      </c>
      <c r="E115" s="251"/>
    </row>
    <row r="117" spans="1:5" ht="16.5" x14ac:dyDescent="0.25">
      <c r="A117" s="273" t="s">
        <v>606</v>
      </c>
      <c r="B117" s="274" t="s">
        <v>751</v>
      </c>
      <c r="C117" s="451"/>
      <c r="D117" s="493" t="s">
        <v>606</v>
      </c>
      <c r="E117" s="275" t="s">
        <v>606</v>
      </c>
    </row>
    <row r="118" spans="1:5" ht="30" customHeight="1" x14ac:dyDescent="0.25">
      <c r="A118" s="252">
        <v>1</v>
      </c>
      <c r="B118" s="276" t="s">
        <v>798</v>
      </c>
      <c r="C118" s="446">
        <f>III.1!F11</f>
        <v>28</v>
      </c>
      <c r="D118" s="494"/>
      <c r="E118" s="440"/>
    </row>
    <row r="119" spans="1:5" s="500" customFormat="1" ht="30" customHeight="1" x14ac:dyDescent="0.25">
      <c r="A119" s="469">
        <v>1.1000000000000001</v>
      </c>
      <c r="B119" s="489" t="s">
        <v>1194</v>
      </c>
      <c r="C119" s="446">
        <f>III.1!J11</f>
        <v>10</v>
      </c>
      <c r="D119" s="489">
        <v>5</v>
      </c>
      <c r="E119" s="523" t="s">
        <v>1193</v>
      </c>
    </row>
    <row r="120" spans="1:5" s="500" customFormat="1" ht="60" x14ac:dyDescent="0.25">
      <c r="A120" s="469">
        <v>1.2</v>
      </c>
      <c r="B120" s="489" t="s">
        <v>1195</v>
      </c>
      <c r="C120" s="446">
        <f>III.1!K11</f>
        <v>0</v>
      </c>
      <c r="D120" s="489">
        <v>10</v>
      </c>
      <c r="E120" s="521"/>
    </row>
    <row r="121" spans="1:5" s="500" customFormat="1" ht="60" x14ac:dyDescent="0.25">
      <c r="A121" s="469">
        <v>1.3</v>
      </c>
      <c r="B121" s="489" t="s">
        <v>1196</v>
      </c>
      <c r="C121" s="446">
        <f>III.1!L11</f>
        <v>18</v>
      </c>
      <c r="D121" s="489">
        <v>2</v>
      </c>
      <c r="E121" s="522"/>
    </row>
    <row r="122" spans="1:5" ht="60" x14ac:dyDescent="0.25">
      <c r="A122" s="262">
        <v>2</v>
      </c>
      <c r="B122" s="263" t="s">
        <v>1226</v>
      </c>
      <c r="C122" s="446">
        <f>III.2!F11</f>
        <v>1790</v>
      </c>
      <c r="D122" s="489" t="s">
        <v>1227</v>
      </c>
      <c r="E122" s="467" t="s">
        <v>1197</v>
      </c>
    </row>
    <row r="123" spans="1:5" ht="15.75" x14ac:dyDescent="0.25">
      <c r="A123" s="252">
        <v>3</v>
      </c>
      <c r="B123" s="253" t="s">
        <v>799</v>
      </c>
      <c r="C123" s="446">
        <f>III.3!D11</f>
        <v>50</v>
      </c>
      <c r="D123" s="486">
        <v>50</v>
      </c>
      <c r="E123" s="254" t="s">
        <v>702</v>
      </c>
    </row>
    <row r="124" spans="1:5" ht="45" x14ac:dyDescent="0.25">
      <c r="A124" s="262">
        <v>4</v>
      </c>
      <c r="B124" s="263" t="s">
        <v>1225</v>
      </c>
      <c r="C124" s="446">
        <f>III.4!E11</f>
        <v>495</v>
      </c>
      <c r="D124" s="489" t="s">
        <v>1223</v>
      </c>
      <c r="E124" s="256" t="s">
        <v>702</v>
      </c>
    </row>
    <row r="125" spans="1:5" ht="60" x14ac:dyDescent="0.25">
      <c r="A125" s="262">
        <v>5</v>
      </c>
      <c r="B125" s="263" t="s">
        <v>1224</v>
      </c>
      <c r="C125" s="446">
        <f>III.5!E11</f>
        <v>215</v>
      </c>
      <c r="D125" s="489" t="s">
        <v>1222</v>
      </c>
      <c r="E125" s="256" t="s">
        <v>744</v>
      </c>
    </row>
    <row r="126" spans="1:5" ht="15.75" x14ac:dyDescent="0.25">
      <c r="A126" s="262">
        <v>6</v>
      </c>
      <c r="B126" s="253" t="s">
        <v>753</v>
      </c>
      <c r="C126" s="446">
        <f>III.6!F11</f>
        <v>20</v>
      </c>
      <c r="D126" s="486" t="s">
        <v>606</v>
      </c>
      <c r="E126" s="254" t="s">
        <v>606</v>
      </c>
    </row>
    <row r="127" spans="1:5" s="500" customFormat="1" ht="15.75" x14ac:dyDescent="0.25">
      <c r="A127" s="469"/>
      <c r="B127" s="440" t="s">
        <v>1211</v>
      </c>
      <c r="C127" s="446">
        <f>III.6!J11</f>
        <v>0</v>
      </c>
      <c r="D127" s="485">
        <v>120</v>
      </c>
      <c r="E127" s="523" t="s">
        <v>1198</v>
      </c>
    </row>
    <row r="128" spans="1:5" s="500" customFormat="1" ht="15.75" x14ac:dyDescent="0.25">
      <c r="A128" s="469"/>
      <c r="B128" s="440" t="s">
        <v>1212</v>
      </c>
      <c r="C128" s="446">
        <f>III.6!K11</f>
        <v>0</v>
      </c>
      <c r="D128" s="485">
        <v>60</v>
      </c>
      <c r="E128" s="521"/>
    </row>
    <row r="129" spans="1:5" s="500" customFormat="1" ht="15.75" x14ac:dyDescent="0.25">
      <c r="A129" s="469"/>
      <c r="B129" s="440" t="s">
        <v>1213</v>
      </c>
      <c r="C129" s="446">
        <f>III.6!L11</f>
        <v>0</v>
      </c>
      <c r="D129" s="485">
        <v>40</v>
      </c>
      <c r="E129" s="521"/>
    </row>
    <row r="130" spans="1:5" s="500" customFormat="1" ht="15.75" x14ac:dyDescent="0.25">
      <c r="A130" s="469"/>
      <c r="B130" s="440" t="s">
        <v>1214</v>
      </c>
      <c r="C130" s="446">
        <f>III.6!M11</f>
        <v>20</v>
      </c>
      <c r="D130" s="485">
        <v>20</v>
      </c>
      <c r="E130" s="522"/>
    </row>
    <row r="131" spans="1:5" ht="15.75" x14ac:dyDescent="0.25">
      <c r="A131" s="262">
        <v>7</v>
      </c>
      <c r="B131" s="253" t="s">
        <v>754</v>
      </c>
      <c r="C131" s="446">
        <f>III.7!E11</f>
        <v>0</v>
      </c>
      <c r="D131" s="486" t="s">
        <v>606</v>
      </c>
      <c r="E131" s="254" t="s">
        <v>606</v>
      </c>
    </row>
    <row r="132" spans="1:5" s="500" customFormat="1" ht="15.75" x14ac:dyDescent="0.25">
      <c r="A132" s="469"/>
      <c r="B132" s="440" t="s">
        <v>1211</v>
      </c>
      <c r="C132" s="446">
        <f>III.7!F11</f>
        <v>0</v>
      </c>
      <c r="D132" s="485">
        <v>200</v>
      </c>
      <c r="E132" s="440" t="s">
        <v>752</v>
      </c>
    </row>
    <row r="133" spans="1:5" s="500" customFormat="1" ht="15.75" x14ac:dyDescent="0.25">
      <c r="A133" s="469"/>
      <c r="B133" s="440" t="s">
        <v>1215</v>
      </c>
      <c r="C133" s="446">
        <f>III.7!G11</f>
        <v>0</v>
      </c>
      <c r="D133" s="485">
        <v>50</v>
      </c>
      <c r="E133" s="440" t="s">
        <v>1199</v>
      </c>
    </row>
    <row r="134" spans="1:5" ht="15.75" x14ac:dyDescent="0.25">
      <c r="A134" s="262">
        <v>8</v>
      </c>
      <c r="B134" s="253" t="s">
        <v>837</v>
      </c>
      <c r="C134" s="446">
        <f>III.8!F11</f>
        <v>10</v>
      </c>
      <c r="D134" s="486" t="s">
        <v>606</v>
      </c>
      <c r="E134" s="254" t="s">
        <v>606</v>
      </c>
    </row>
    <row r="135" spans="1:5" s="500" customFormat="1" ht="15.75" x14ac:dyDescent="0.25">
      <c r="A135" s="469"/>
      <c r="B135" s="440" t="s">
        <v>755</v>
      </c>
      <c r="C135" s="446"/>
      <c r="D135" s="485"/>
      <c r="E135" s="440"/>
    </row>
    <row r="136" spans="1:5" s="500" customFormat="1" ht="15.75" x14ac:dyDescent="0.25">
      <c r="A136" s="469"/>
      <c r="B136" s="440" t="s">
        <v>1216</v>
      </c>
      <c r="C136" s="446">
        <f>III.8!J11</f>
        <v>0</v>
      </c>
      <c r="D136" s="485">
        <v>50</v>
      </c>
      <c r="E136" s="523" t="s">
        <v>1201</v>
      </c>
    </row>
    <row r="137" spans="1:5" s="500" customFormat="1" ht="15.75" x14ac:dyDescent="0.25">
      <c r="A137" s="469"/>
      <c r="B137" s="440" t="s">
        <v>1217</v>
      </c>
      <c r="C137" s="446">
        <f>III.8!M11</f>
        <v>0</v>
      </c>
      <c r="D137" s="485">
        <v>20</v>
      </c>
      <c r="E137" s="522"/>
    </row>
    <row r="138" spans="1:5" s="500" customFormat="1" ht="15.75" x14ac:dyDescent="0.25">
      <c r="A138" s="469"/>
      <c r="B138" s="440" t="s">
        <v>756</v>
      </c>
      <c r="C138" s="446"/>
      <c r="D138" s="485"/>
      <c r="E138" s="485"/>
    </row>
    <row r="139" spans="1:5" s="500" customFormat="1" ht="15.75" x14ac:dyDescent="0.25">
      <c r="A139" s="469"/>
      <c r="B139" s="440" t="s">
        <v>1216</v>
      </c>
      <c r="C139" s="446">
        <f>III.8!K11</f>
        <v>0</v>
      </c>
      <c r="D139" s="485">
        <v>5</v>
      </c>
      <c r="E139" s="523" t="s">
        <v>1201</v>
      </c>
    </row>
    <row r="140" spans="1:5" s="500" customFormat="1" ht="15.75" x14ac:dyDescent="0.25">
      <c r="A140" s="469"/>
      <c r="B140" s="440" t="s">
        <v>1217</v>
      </c>
      <c r="C140" s="446">
        <f>III.8!N11</f>
        <v>10</v>
      </c>
      <c r="D140" s="485">
        <v>2</v>
      </c>
      <c r="E140" s="522"/>
    </row>
    <row r="141" spans="1:5" s="500" customFormat="1" ht="15.75" x14ac:dyDescent="0.25">
      <c r="A141" s="469"/>
      <c r="B141" s="440" t="s">
        <v>1200</v>
      </c>
      <c r="C141" s="446">
        <f>III.8!L11+III.8!O11</f>
        <v>0</v>
      </c>
      <c r="D141" s="485">
        <v>3</v>
      </c>
      <c r="E141" s="440" t="s">
        <v>1202</v>
      </c>
    </row>
    <row r="142" spans="1:5" ht="15.75" x14ac:dyDescent="0.25">
      <c r="A142" s="262">
        <v>9</v>
      </c>
      <c r="B142" s="253" t="s">
        <v>1084</v>
      </c>
      <c r="C142" s="446">
        <f>III.9!E11</f>
        <v>0</v>
      </c>
      <c r="D142" s="486" t="s">
        <v>606</v>
      </c>
      <c r="E142" s="254" t="s">
        <v>606</v>
      </c>
    </row>
    <row r="143" spans="1:5" s="500" customFormat="1" ht="15.75" x14ac:dyDescent="0.25">
      <c r="A143" s="469"/>
      <c r="B143" s="440" t="s">
        <v>1218</v>
      </c>
      <c r="C143" s="446">
        <f>III.9!I11</f>
        <v>0</v>
      </c>
      <c r="D143" s="485">
        <v>15</v>
      </c>
      <c r="E143" s="523" t="s">
        <v>1203</v>
      </c>
    </row>
    <row r="144" spans="1:5" s="500" customFormat="1" ht="15.75" x14ac:dyDescent="0.25">
      <c r="A144" s="469"/>
      <c r="B144" s="440" t="s">
        <v>1219</v>
      </c>
      <c r="C144" s="446">
        <f>III.9!J11</f>
        <v>0</v>
      </c>
      <c r="D144" s="485">
        <v>10</v>
      </c>
      <c r="E144" s="522"/>
    </row>
    <row r="145" spans="1:5" ht="15.75" x14ac:dyDescent="0.25">
      <c r="A145" s="252">
        <v>10</v>
      </c>
      <c r="B145" s="253" t="s">
        <v>758</v>
      </c>
      <c r="C145" s="446">
        <f>III.10!D11</f>
        <v>0</v>
      </c>
      <c r="D145" s="486">
        <v>100</v>
      </c>
      <c r="E145" s="254" t="s">
        <v>759</v>
      </c>
    </row>
    <row r="146" spans="1:5" ht="15.75" x14ac:dyDescent="0.25">
      <c r="A146" s="252">
        <v>11</v>
      </c>
      <c r="B146" s="253" t="s">
        <v>800</v>
      </c>
      <c r="C146" s="446">
        <f>III.11!D11</f>
        <v>0</v>
      </c>
      <c r="D146" s="486">
        <v>40</v>
      </c>
      <c r="E146" s="254" t="s">
        <v>759</v>
      </c>
    </row>
    <row r="147" spans="1:5" ht="90" x14ac:dyDescent="0.25">
      <c r="A147" s="262">
        <v>12</v>
      </c>
      <c r="B147" s="263" t="s">
        <v>1209</v>
      </c>
      <c r="C147" s="446">
        <f>III.12!D11</f>
        <v>50</v>
      </c>
      <c r="D147" s="489" t="s">
        <v>1221</v>
      </c>
      <c r="E147" s="256" t="s">
        <v>752</v>
      </c>
    </row>
    <row r="148" spans="1:5" ht="60" x14ac:dyDescent="0.25">
      <c r="A148" s="262">
        <v>13</v>
      </c>
      <c r="B148" s="263" t="s">
        <v>1210</v>
      </c>
      <c r="C148" s="446">
        <f>III.13!E11</f>
        <v>165</v>
      </c>
      <c r="D148" s="489" t="s">
        <v>1220</v>
      </c>
      <c r="E148" s="256" t="s">
        <v>752</v>
      </c>
    </row>
    <row r="149" spans="1:5" ht="30" x14ac:dyDescent="0.25">
      <c r="A149" s="252">
        <v>14</v>
      </c>
      <c r="B149" s="253" t="s">
        <v>760</v>
      </c>
      <c r="C149" s="446">
        <f>III.14!D11</f>
        <v>150</v>
      </c>
      <c r="D149" s="486">
        <v>50</v>
      </c>
      <c r="E149" s="254" t="s">
        <v>761</v>
      </c>
    </row>
    <row r="150" spans="1:5" ht="30" x14ac:dyDescent="0.25">
      <c r="A150" s="252">
        <v>15</v>
      </c>
      <c r="B150" s="253" t="s">
        <v>770</v>
      </c>
      <c r="C150" s="446">
        <f>III.15!E11</f>
        <v>366.43</v>
      </c>
      <c r="D150" s="486" t="s">
        <v>771</v>
      </c>
      <c r="E150" s="254" t="s">
        <v>772</v>
      </c>
    </row>
    <row r="151" spans="1:5" ht="30" x14ac:dyDescent="0.25">
      <c r="A151" s="252">
        <v>16</v>
      </c>
      <c r="B151" s="253" t="s">
        <v>801</v>
      </c>
      <c r="C151" s="446">
        <f>III.16!D11</f>
        <v>20</v>
      </c>
      <c r="D151" s="486">
        <v>10</v>
      </c>
      <c r="E151" s="254" t="s">
        <v>761</v>
      </c>
    </row>
    <row r="152" spans="1:5" x14ac:dyDescent="0.25">
      <c r="A152" s="265" t="s">
        <v>606</v>
      </c>
      <c r="B152" s="266" t="s">
        <v>762</v>
      </c>
      <c r="C152" s="458" t="s">
        <v>1068</v>
      </c>
      <c r="D152" s="490" t="s">
        <v>606</v>
      </c>
      <c r="E152" s="267" t="s">
        <v>606</v>
      </c>
    </row>
    <row r="153" spans="1:5" x14ac:dyDescent="0.25">
      <c r="A153" s="268"/>
      <c r="B153" s="269" t="s">
        <v>606</v>
      </c>
      <c r="C153" s="458" t="s">
        <v>1069</v>
      </c>
      <c r="D153" s="491"/>
      <c r="E153" s="270"/>
    </row>
    <row r="154" spans="1:5" x14ac:dyDescent="0.25">
      <c r="A154" s="268"/>
      <c r="B154" s="415" t="s">
        <v>1072</v>
      </c>
      <c r="C154" s="458" t="s">
        <v>1070</v>
      </c>
      <c r="D154" s="491"/>
      <c r="E154" s="270"/>
    </row>
    <row r="155" spans="1:5" x14ac:dyDescent="0.25">
      <c r="A155" s="271"/>
      <c r="B155" s="272"/>
      <c r="C155" s="458" t="s">
        <v>1071</v>
      </c>
      <c r="D155" s="492"/>
      <c r="E155" s="272"/>
    </row>
    <row r="156" spans="1:5" ht="16.5" x14ac:dyDescent="0.25">
      <c r="A156" s="273" t="s">
        <v>606</v>
      </c>
      <c r="B156" s="274" t="s">
        <v>751</v>
      </c>
      <c r="C156" s="452">
        <f>SUM(C151,C150,C149,C148,C147,C146,C145,C142,C134,C131,C126,C125,C124,C122,C123,C118)</f>
        <v>3359.4300000000003</v>
      </c>
      <c r="D156" s="493" t="s">
        <v>606</v>
      </c>
      <c r="E156" s="275" t="s">
        <v>606</v>
      </c>
    </row>
    <row r="157" spans="1:5" x14ac:dyDescent="0.25">
      <c r="A157" s="277" t="s">
        <v>606</v>
      </c>
      <c r="B157" s="278" t="s">
        <v>606</v>
      </c>
      <c r="C157" s="453" t="s">
        <v>606</v>
      </c>
      <c r="D157" s="495" t="s">
        <v>606</v>
      </c>
      <c r="E157" s="279" t="s">
        <v>606</v>
      </c>
    </row>
    <row r="158" spans="1:5" x14ac:dyDescent="0.25">
      <c r="A158" s="280" t="s">
        <v>606</v>
      </c>
      <c r="B158" s="281" t="s">
        <v>763</v>
      </c>
      <c r="C158" s="463" t="s">
        <v>764</v>
      </c>
      <c r="D158" s="496" t="s">
        <v>606</v>
      </c>
      <c r="E158" s="282" t="s">
        <v>765</v>
      </c>
    </row>
    <row r="159" spans="1:5" x14ac:dyDescent="0.25">
      <c r="A159" s="283"/>
      <c r="B159" s="284"/>
      <c r="C159" s="464" t="s">
        <v>766</v>
      </c>
      <c r="D159" s="497"/>
      <c r="E159" s="284"/>
    </row>
    <row r="160" spans="1:5" x14ac:dyDescent="0.25">
      <c r="A160" s="283"/>
      <c r="B160" s="284"/>
      <c r="C160" s="464" t="s">
        <v>767</v>
      </c>
      <c r="D160" s="497"/>
      <c r="E160" s="284"/>
    </row>
    <row r="161" spans="1:5" x14ac:dyDescent="0.25">
      <c r="A161" s="285"/>
      <c r="B161" s="286"/>
      <c r="C161" s="465" t="s">
        <v>768</v>
      </c>
      <c r="D161" s="498"/>
      <c r="E161" s="286"/>
    </row>
    <row r="162" spans="1:5" ht="16.5" x14ac:dyDescent="0.25">
      <c r="A162" s="273" t="s">
        <v>606</v>
      </c>
      <c r="B162" s="274" t="s">
        <v>1014</v>
      </c>
      <c r="C162" s="452">
        <f>C156+C115+C35</f>
        <v>6786.63</v>
      </c>
      <c r="D162" s="493" t="s">
        <v>606</v>
      </c>
      <c r="E162" s="275" t="s">
        <v>606</v>
      </c>
    </row>
    <row r="164" spans="1:5" x14ac:dyDescent="0.25">
      <c r="C164" s="454" t="str">
        <f>"Decan Facultate " &amp; facultate&amp; ", " &amp; decan_facultate</f>
        <v xml:space="preserve">Decan Facultate Arhitectură și Urbanism,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00B050"/>
    <pageSetUpPr fitToPage="1"/>
  </sheetPr>
  <dimension ref="A1:E259"/>
  <sheetViews>
    <sheetView zoomScaleNormal="100" workbookViewId="0">
      <selection activeCell="H11" sqref="H11"/>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3"/>
      <c r="D1" s="61"/>
      <c r="E1" s="61"/>
    </row>
    <row r="2" spans="1:5" s="60" customFormat="1" x14ac:dyDescent="0.2">
      <c r="A2" s="591" t="s">
        <v>451</v>
      </c>
      <c r="B2" s="591"/>
      <c r="D2" s="61"/>
      <c r="E2" s="61"/>
    </row>
    <row r="3" spans="1:5" x14ac:dyDescent="0.25">
      <c r="A3" s="592" t="s">
        <v>905</v>
      </c>
      <c r="B3" s="592"/>
      <c r="C3" s="592"/>
      <c r="D3" s="592"/>
      <c r="E3" s="592"/>
    </row>
    <row r="4" spans="1:5" ht="36" customHeight="1" x14ac:dyDescent="0.25">
      <c r="A4" s="540" t="s">
        <v>940</v>
      </c>
      <c r="B4" s="540"/>
      <c r="C4" s="540"/>
      <c r="D4" s="540"/>
      <c r="E4" s="540"/>
    </row>
    <row r="6" spans="1:5" s="60" customFormat="1" ht="13.5" customHeight="1" x14ac:dyDescent="0.25">
      <c r="A6" s="64"/>
      <c r="B6" s="316"/>
      <c r="C6" s="82"/>
      <c r="D6" s="64"/>
      <c r="E6" s="347" t="str">
        <f>CONCATENATE(functie," ",nume_candidat)</f>
        <v>Conferențiar Blidariu Cristian Tiberiu</v>
      </c>
    </row>
    <row r="7" spans="1:5" ht="15" customHeight="1" x14ac:dyDescent="0.25">
      <c r="A7" s="531" t="s">
        <v>339</v>
      </c>
      <c r="B7" s="531" t="s">
        <v>1032</v>
      </c>
      <c r="C7" s="531" t="s">
        <v>2</v>
      </c>
      <c r="D7" s="531" t="s">
        <v>461</v>
      </c>
      <c r="E7" s="532" t="s">
        <v>545</v>
      </c>
    </row>
    <row r="8" spans="1:5" ht="54" customHeight="1" x14ac:dyDescent="0.25">
      <c r="A8" s="531"/>
      <c r="B8" s="531"/>
      <c r="C8" s="531"/>
      <c r="D8" s="531"/>
      <c r="E8" s="533"/>
    </row>
    <row r="9" spans="1:5" x14ac:dyDescent="0.25">
      <c r="A9" s="88"/>
      <c r="B9" s="65"/>
      <c r="C9" s="162"/>
      <c r="D9" s="74"/>
      <c r="E9" s="148">
        <f>SUMIF(E10:E1010,"&gt;0")</f>
        <v>70</v>
      </c>
    </row>
    <row r="10" spans="1:5" ht="63" x14ac:dyDescent="0.25">
      <c r="A10" s="5" t="s">
        <v>40</v>
      </c>
      <c r="B10" s="6" t="s">
        <v>1362</v>
      </c>
      <c r="C10" s="6">
        <v>2021</v>
      </c>
      <c r="D10" s="74" t="s">
        <v>471</v>
      </c>
      <c r="E10" s="356">
        <f t="shared" ref="E10:E73" si="0">IF(OR(,$B10="",$C10="",$C10&lt;an_initial,$C10&gt;an_final,),"",
(30*(D10="expoziție internațională")+20*(D10="expoziție națională")+10*(D10="expoziție locală"))
)</f>
        <v>30</v>
      </c>
    </row>
    <row r="11" spans="1:5" s="80" customFormat="1" ht="63" x14ac:dyDescent="0.25">
      <c r="A11" s="5" t="s">
        <v>24</v>
      </c>
      <c r="B11" s="6" t="s">
        <v>1298</v>
      </c>
      <c r="C11" s="6">
        <v>2020</v>
      </c>
      <c r="D11" s="74" t="s">
        <v>473</v>
      </c>
      <c r="E11" s="356">
        <f t="shared" si="0"/>
        <v>10</v>
      </c>
    </row>
    <row r="12" spans="1:5" ht="94.5" x14ac:dyDescent="0.25">
      <c r="A12" s="5" t="s">
        <v>25</v>
      </c>
      <c r="B12" s="6" t="s">
        <v>1299</v>
      </c>
      <c r="C12" s="6">
        <v>2017</v>
      </c>
      <c r="D12" s="74" t="s">
        <v>471</v>
      </c>
      <c r="E12" s="356">
        <f t="shared" si="0"/>
        <v>30</v>
      </c>
    </row>
    <row r="13" spans="1:5" x14ac:dyDescent="0.25">
      <c r="A13" s="5" t="s">
        <v>26</v>
      </c>
      <c r="B13" s="380"/>
      <c r="C13" s="7"/>
      <c r="D13" s="74"/>
      <c r="E13" s="356" t="str">
        <f t="shared" si="0"/>
        <v/>
      </c>
    </row>
    <row r="14" spans="1:5" x14ac:dyDescent="0.25">
      <c r="A14" s="5" t="s">
        <v>64</v>
      </c>
      <c r="B14" s="380"/>
      <c r="C14" s="380"/>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phoneticPr fontId="64" type="noConversion"/>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1" t="s">
        <v>451</v>
      </c>
      <c r="B2" s="591"/>
      <c r="D2" s="61"/>
      <c r="E2" s="61"/>
      <c r="F2" s="62"/>
    </row>
    <row r="3" spans="1:7" x14ac:dyDescent="0.25">
      <c r="A3" s="592" t="s">
        <v>905</v>
      </c>
      <c r="B3" s="592"/>
      <c r="C3" s="592"/>
      <c r="D3" s="592"/>
      <c r="E3" s="592"/>
      <c r="F3" s="64"/>
    </row>
    <row r="4" spans="1:7" x14ac:dyDescent="0.25">
      <c r="A4" s="540" t="s">
        <v>941</v>
      </c>
      <c r="B4" s="540"/>
      <c r="C4" s="540"/>
      <c r="D4" s="540"/>
      <c r="E4" s="540"/>
      <c r="F4" s="291"/>
    </row>
    <row r="6" spans="1:7" s="60" customFormat="1" ht="13.5" customHeight="1" x14ac:dyDescent="0.25">
      <c r="A6" s="64"/>
      <c r="B6" s="64"/>
      <c r="C6" s="82"/>
      <c r="D6" s="64"/>
      <c r="E6" s="347" t="str">
        <f>CONCATENATE(functie," ",nume_candidat)</f>
        <v>Conferențiar Blidariu Cristian Tiberiu</v>
      </c>
      <c r="F6" s="71"/>
    </row>
    <row r="7" spans="1:7" ht="15" customHeight="1" x14ac:dyDescent="0.25">
      <c r="A7" s="531" t="s">
        <v>339</v>
      </c>
      <c r="B7" s="531" t="s">
        <v>1032</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I11" sqref="I11"/>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1" t="s">
        <v>451</v>
      </c>
      <c r="B2" s="591"/>
      <c r="D2" s="61"/>
      <c r="E2" s="61"/>
      <c r="F2" s="62"/>
    </row>
    <row r="3" spans="1:7" x14ac:dyDescent="0.25">
      <c r="A3" s="592" t="s">
        <v>905</v>
      </c>
      <c r="B3" s="592"/>
      <c r="C3" s="592"/>
      <c r="D3" s="592"/>
      <c r="E3" s="592"/>
      <c r="F3" s="64"/>
    </row>
    <row r="4" spans="1:7" ht="105.75" customHeight="1" x14ac:dyDescent="0.25">
      <c r="A4" s="540" t="s">
        <v>942</v>
      </c>
      <c r="B4" s="540"/>
      <c r="C4" s="540"/>
      <c r="D4" s="540"/>
      <c r="E4" s="540"/>
      <c r="F4" s="291"/>
    </row>
    <row r="5" spans="1:7" s="60" customFormat="1" ht="13.5" customHeight="1" x14ac:dyDescent="0.25">
      <c r="A5" s="64"/>
      <c r="B5" s="64"/>
      <c r="C5" s="82"/>
      <c r="D5" s="64"/>
      <c r="E5" s="347" t="str">
        <f>CONCATENATE(functie," ",nume_candidat)</f>
        <v>Conferențiar Blidariu Cristian Tiberiu</v>
      </c>
      <c r="F5" s="71"/>
    </row>
    <row r="6" spans="1:7" ht="15" customHeight="1" x14ac:dyDescent="0.25">
      <c r="A6" s="531" t="s">
        <v>339</v>
      </c>
      <c r="B6" s="531" t="s">
        <v>1033</v>
      </c>
      <c r="C6" s="531" t="s">
        <v>2</v>
      </c>
      <c r="D6" s="531" t="s">
        <v>461</v>
      </c>
      <c r="E6" s="532" t="s">
        <v>545</v>
      </c>
      <c r="F6" s="538" t="s">
        <v>542</v>
      </c>
    </row>
    <row r="7" spans="1:7" ht="54" customHeight="1" x14ac:dyDescent="0.25">
      <c r="A7" s="531"/>
      <c r="B7" s="531"/>
      <c r="C7" s="531"/>
      <c r="D7" s="531"/>
      <c r="E7" s="533"/>
      <c r="F7" s="538"/>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D10" sqref="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91" t="s">
        <v>451</v>
      </c>
      <c r="B2" s="591"/>
      <c r="D2" s="61"/>
      <c r="E2" s="61"/>
      <c r="F2" s="62"/>
    </row>
    <row r="3" spans="1:7" x14ac:dyDescent="0.25">
      <c r="A3" s="592" t="s">
        <v>905</v>
      </c>
      <c r="B3" s="592"/>
      <c r="C3" s="592"/>
      <c r="D3" s="592"/>
      <c r="E3" s="592"/>
      <c r="F3" s="64"/>
    </row>
    <row r="4" spans="1:7" ht="43.5" customHeight="1" x14ac:dyDescent="0.25">
      <c r="A4" s="540" t="s">
        <v>943</v>
      </c>
      <c r="B4" s="540"/>
      <c r="C4" s="540"/>
      <c r="D4" s="540"/>
      <c r="E4" s="540"/>
      <c r="F4" s="291"/>
    </row>
    <row r="6" spans="1:7" s="60" customFormat="1" ht="13.5" customHeight="1" x14ac:dyDescent="0.25">
      <c r="A6" s="64"/>
      <c r="B6" s="316"/>
      <c r="C6" s="82"/>
      <c r="D6" s="64"/>
      <c r="E6" s="347" t="str">
        <f>CONCATENATE(functie," ",nume_candidat)</f>
        <v>Conferențiar Blidariu Cristian Tiberiu</v>
      </c>
      <c r="F6" s="71"/>
    </row>
    <row r="7" spans="1:7" ht="15" customHeight="1" x14ac:dyDescent="0.25">
      <c r="A7" s="531" t="s">
        <v>339</v>
      </c>
      <c r="B7" s="531" t="s">
        <v>1033</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D10" sqref="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91" t="s">
        <v>451</v>
      </c>
      <c r="B2" s="591"/>
      <c r="C2" s="62"/>
      <c r="D2" s="61"/>
      <c r="E2" s="61"/>
      <c r="F2" s="62"/>
    </row>
    <row r="3" spans="1:7" x14ac:dyDescent="0.25">
      <c r="A3" s="592" t="s">
        <v>905</v>
      </c>
      <c r="B3" s="592"/>
      <c r="C3" s="592"/>
      <c r="D3" s="592"/>
      <c r="E3" s="592"/>
      <c r="F3" s="64"/>
    </row>
    <row r="4" spans="1:7" ht="43.5" customHeight="1" x14ac:dyDescent="0.25">
      <c r="A4" s="540" t="s">
        <v>944</v>
      </c>
      <c r="B4" s="540"/>
      <c r="C4" s="540"/>
      <c r="D4" s="540"/>
      <c r="E4" s="540"/>
      <c r="F4" s="291"/>
    </row>
    <row r="6" spans="1:7" s="60" customFormat="1" ht="13.5" customHeight="1" x14ac:dyDescent="0.25">
      <c r="A6" s="64"/>
      <c r="B6" s="316"/>
      <c r="C6" s="154"/>
      <c r="D6" s="64"/>
      <c r="E6" s="347" t="str">
        <f>CONCATENATE(functie," ",nume_candidat)</f>
        <v>Conferențiar Blidariu Cristian Tiberiu</v>
      </c>
      <c r="F6" s="71"/>
    </row>
    <row r="7" spans="1:7" ht="15" customHeight="1" x14ac:dyDescent="0.25">
      <c r="A7" s="531" t="s">
        <v>339</v>
      </c>
      <c r="B7" s="531" t="s">
        <v>1033</v>
      </c>
      <c r="C7" s="531" t="s">
        <v>2</v>
      </c>
      <c r="D7" s="531" t="s">
        <v>461</v>
      </c>
      <c r="E7" s="532" t="s">
        <v>545</v>
      </c>
      <c r="F7" s="538" t="s">
        <v>542</v>
      </c>
    </row>
    <row r="8" spans="1:7" ht="54" customHeight="1" x14ac:dyDescent="0.25">
      <c r="A8" s="531"/>
      <c r="B8" s="531"/>
      <c r="C8" s="531"/>
      <c r="D8" s="531"/>
      <c r="E8" s="533"/>
      <c r="F8" s="538"/>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D14" sqref="D14"/>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945</v>
      </c>
      <c r="G2" s="61"/>
      <c r="I2" s="63"/>
      <c r="J2" s="289"/>
    </row>
    <row r="3" spans="1:11" s="60" customFormat="1" x14ac:dyDescent="0.2">
      <c r="A3" s="59"/>
      <c r="G3" s="61"/>
      <c r="I3" s="63"/>
      <c r="J3" s="289"/>
    </row>
    <row r="4" spans="1:11" x14ac:dyDescent="0.25">
      <c r="A4" s="534" t="s">
        <v>905</v>
      </c>
      <c r="B4" s="534"/>
      <c r="C4" s="534"/>
      <c r="D4" s="534"/>
      <c r="E4" s="534"/>
      <c r="F4" s="534"/>
      <c r="G4" s="534"/>
      <c r="H4" s="534"/>
      <c r="I4" s="534"/>
      <c r="J4" s="291"/>
    </row>
    <row r="5" spans="1:11" x14ac:dyDescent="0.25">
      <c r="A5" s="534" t="s">
        <v>946</v>
      </c>
      <c r="B5" s="534"/>
      <c r="C5" s="534"/>
      <c r="D5" s="534"/>
      <c r="E5" s="534"/>
      <c r="F5" s="534"/>
      <c r="G5" s="534"/>
      <c r="H5" s="534"/>
      <c r="I5" s="534"/>
    </row>
    <row r="6" spans="1:11" ht="13.5" customHeight="1" x14ac:dyDescent="0.25">
      <c r="G6" s="64"/>
      <c r="I6" s="347" t="str">
        <f>CONCATENATE(functie," ",nume_candidat)</f>
        <v>Conferențiar Blidariu Cristian Tiberiu</v>
      </c>
    </row>
    <row r="7" spans="1:11" ht="18.75" customHeight="1" x14ac:dyDescent="0.25">
      <c r="A7" s="531" t="s">
        <v>339</v>
      </c>
      <c r="B7" s="531" t="s">
        <v>0</v>
      </c>
      <c r="C7" s="531" t="s">
        <v>546</v>
      </c>
      <c r="D7" s="531" t="s">
        <v>1054</v>
      </c>
      <c r="E7" s="531" t="s">
        <v>1034</v>
      </c>
      <c r="F7" s="531" t="s">
        <v>16</v>
      </c>
      <c r="G7" s="537" t="s">
        <v>2</v>
      </c>
      <c r="H7" s="531" t="s">
        <v>18</v>
      </c>
      <c r="I7" s="593" t="s">
        <v>545</v>
      </c>
      <c r="J7" s="538" t="s">
        <v>542</v>
      </c>
      <c r="K7" s="539" t="s">
        <v>552</v>
      </c>
    </row>
    <row r="8" spans="1:11" ht="46.5" customHeight="1" x14ac:dyDescent="0.25">
      <c r="A8" s="531"/>
      <c r="B8" s="531"/>
      <c r="C8" s="531"/>
      <c r="D8" s="531"/>
      <c r="E8" s="531"/>
      <c r="F8" s="531"/>
      <c r="G8" s="537"/>
      <c r="H8" s="531"/>
      <c r="I8" s="594"/>
      <c r="J8" s="538"/>
      <c r="K8" s="539"/>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tabColor rgb="FF00B050"/>
    <pageSetUpPr fitToPage="1"/>
  </sheetPr>
  <dimension ref="A1:I259"/>
  <sheetViews>
    <sheetView zoomScaleNormal="100" workbookViewId="0">
      <selection activeCell="E16" sqref="E16"/>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945</v>
      </c>
      <c r="F2" s="61"/>
      <c r="G2" s="63"/>
      <c r="H2" s="289"/>
    </row>
    <row r="3" spans="1:9" s="60" customFormat="1" x14ac:dyDescent="0.2">
      <c r="A3" s="59"/>
      <c r="F3" s="61"/>
      <c r="G3" s="63"/>
      <c r="H3" s="289"/>
    </row>
    <row r="4" spans="1:9" x14ac:dyDescent="0.25">
      <c r="A4" s="534" t="s">
        <v>905</v>
      </c>
      <c r="B4" s="534"/>
      <c r="C4" s="534"/>
      <c r="D4" s="534"/>
      <c r="E4" s="534"/>
      <c r="F4" s="534"/>
      <c r="G4" s="534"/>
      <c r="H4" s="291"/>
    </row>
    <row r="5" spans="1:9" x14ac:dyDescent="0.25">
      <c r="A5" s="534" t="s">
        <v>950</v>
      </c>
      <c r="B5" s="534"/>
      <c r="C5" s="534"/>
      <c r="D5" s="534"/>
      <c r="E5" s="534"/>
      <c r="F5" s="534"/>
      <c r="G5" s="534"/>
    </row>
    <row r="6" spans="1:9" ht="13.5" customHeight="1" x14ac:dyDescent="0.25">
      <c r="F6" s="64"/>
      <c r="G6" s="347" t="str">
        <f>CONCATENATE(functie," ",nume_candidat)</f>
        <v>Conferențiar Blidariu Cristian Tiberiu</v>
      </c>
    </row>
    <row r="7" spans="1:9" ht="18.75" customHeight="1" x14ac:dyDescent="0.25">
      <c r="A7" s="531" t="s">
        <v>339</v>
      </c>
      <c r="B7" s="531" t="s">
        <v>0</v>
      </c>
      <c r="C7" s="531" t="s">
        <v>955</v>
      </c>
      <c r="D7" s="531" t="s">
        <v>1055</v>
      </c>
      <c r="E7" s="531" t="s">
        <v>1027</v>
      </c>
      <c r="F7" s="537" t="s">
        <v>2</v>
      </c>
      <c r="G7" s="593" t="s">
        <v>545</v>
      </c>
      <c r="H7" s="538" t="s">
        <v>542</v>
      </c>
      <c r="I7" s="539" t="s">
        <v>552</v>
      </c>
    </row>
    <row r="8" spans="1:9" ht="46.5" customHeight="1" x14ac:dyDescent="0.25">
      <c r="A8" s="531"/>
      <c r="B8" s="531"/>
      <c r="C8" s="531"/>
      <c r="D8" s="531"/>
      <c r="E8" s="531"/>
      <c r="F8" s="537"/>
      <c r="G8" s="594"/>
      <c r="H8" s="538"/>
      <c r="I8" s="539"/>
    </row>
    <row r="9" spans="1:9" x14ac:dyDescent="0.25">
      <c r="A9" s="88"/>
      <c r="B9" s="65"/>
      <c r="C9" s="65"/>
      <c r="D9" s="65"/>
      <c r="E9" s="65"/>
      <c r="F9" s="30"/>
      <c r="G9" s="148">
        <f>SUMIF(G10:G1010,"&gt;0")</f>
        <v>5</v>
      </c>
      <c r="H9" s="298"/>
    </row>
    <row r="10" spans="1:9" x14ac:dyDescent="0.25">
      <c r="A10" s="37">
        <v>1</v>
      </c>
      <c r="B10" s="7" t="s">
        <v>1237</v>
      </c>
      <c r="C10" s="7" t="s">
        <v>1300</v>
      </c>
      <c r="D10" s="380" t="s">
        <v>1301</v>
      </c>
      <c r="E10" s="7" t="s">
        <v>954</v>
      </c>
      <c r="F10" s="220">
        <v>2017</v>
      </c>
      <c r="G10" s="16">
        <f t="shared" ref="G10:G73" si="0">IF(OR($B10="",$C10="",,,$F10&lt;an_initial,$F10&gt;an_final,$H10=FALSE),"",HLOOKUP(E10,ii522punctaje,2,FALSE)/I10)</f>
        <v>5</v>
      </c>
      <c r="H10" s="349" t="b">
        <f t="shared" ref="H10:H73" si="1">IF(nume_candidat="",FALSE,ISNUMBER(SEARCH(nume_candidat,$B10)))</f>
        <v>1</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0"/>
    <pageSetUpPr fitToPage="1"/>
  </sheetPr>
  <dimension ref="A1:F259"/>
  <sheetViews>
    <sheetView zoomScaleNormal="100" workbookViewId="0">
      <selection activeCell="J12" sqref="J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945</v>
      </c>
      <c r="C2" s="61"/>
      <c r="D2" s="63"/>
      <c r="E2" s="289"/>
    </row>
    <row r="3" spans="1:6" s="60" customFormat="1" x14ac:dyDescent="0.2">
      <c r="A3" s="59"/>
      <c r="C3" s="61"/>
      <c r="D3" s="63"/>
      <c r="E3" s="289"/>
    </row>
    <row r="4" spans="1:6" x14ac:dyDescent="0.25">
      <c r="A4" s="534" t="s">
        <v>905</v>
      </c>
      <c r="B4" s="534"/>
      <c r="C4" s="534"/>
      <c r="D4" s="534"/>
      <c r="E4" s="291"/>
    </row>
    <row r="5" spans="1:6" ht="57" customHeight="1" x14ac:dyDescent="0.25">
      <c r="A5" s="540" t="s">
        <v>957</v>
      </c>
      <c r="B5" s="540"/>
      <c r="C5" s="540"/>
      <c r="D5" s="540"/>
    </row>
    <row r="6" spans="1:6" ht="13.5" customHeight="1" x14ac:dyDescent="0.25">
      <c r="C6" s="64"/>
      <c r="D6" s="347" t="str">
        <f>CONCATENATE(functie," ",nume_candidat)</f>
        <v>Conferențiar Blidariu Cristian Tiberiu</v>
      </c>
    </row>
    <row r="7" spans="1:6" ht="18.75" customHeight="1" x14ac:dyDescent="0.25">
      <c r="A7" s="531" t="s">
        <v>339</v>
      </c>
      <c r="B7" s="531" t="s">
        <v>891</v>
      </c>
      <c r="C7" s="537" t="s">
        <v>2</v>
      </c>
      <c r="D7" s="593" t="s">
        <v>545</v>
      </c>
      <c r="E7" s="538" t="s">
        <v>542</v>
      </c>
      <c r="F7" s="539" t="s">
        <v>552</v>
      </c>
    </row>
    <row r="8" spans="1:6" ht="46.5" customHeight="1" x14ac:dyDescent="0.25">
      <c r="A8" s="531"/>
      <c r="B8" s="531"/>
      <c r="C8" s="537"/>
      <c r="D8" s="594"/>
      <c r="E8" s="538"/>
      <c r="F8" s="539"/>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tabColor theme="0"/>
    <pageSetUpPr fitToPage="1"/>
  </sheetPr>
  <dimension ref="A1:I259"/>
  <sheetViews>
    <sheetView zoomScaleNormal="100" workbookViewId="0">
      <selection activeCell="C30" sqref="C30"/>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945</v>
      </c>
      <c r="E2" s="61"/>
      <c r="G2" s="63"/>
      <c r="H2" s="289"/>
    </row>
    <row r="3" spans="1:9" s="60" customFormat="1" x14ac:dyDescent="0.2">
      <c r="A3" s="59"/>
      <c r="E3" s="61"/>
      <c r="G3" s="63"/>
      <c r="H3" s="289"/>
    </row>
    <row r="4" spans="1:9" x14ac:dyDescent="0.25">
      <c r="A4" s="534" t="s">
        <v>905</v>
      </c>
      <c r="B4" s="534"/>
      <c r="C4" s="534"/>
      <c r="D4" s="534"/>
      <c r="E4" s="534"/>
      <c r="F4" s="534"/>
      <c r="G4" s="534"/>
      <c r="H4" s="291"/>
    </row>
    <row r="5" spans="1:9" x14ac:dyDescent="0.25">
      <c r="A5" s="534" t="s">
        <v>956</v>
      </c>
      <c r="B5" s="534"/>
      <c r="C5" s="534"/>
      <c r="D5" s="534"/>
      <c r="E5" s="534"/>
      <c r="F5" s="534"/>
      <c r="G5" s="534"/>
    </row>
    <row r="6" spans="1:9" ht="13.5" customHeight="1" x14ac:dyDescent="0.25">
      <c r="E6" s="64"/>
      <c r="G6" s="347" t="str">
        <f>CONCATENATE(functie," ",nume_candidat)</f>
        <v>Conferențiar Blidariu Cristian Tiberiu</v>
      </c>
    </row>
    <row r="7" spans="1:9" ht="18.75" customHeight="1" x14ac:dyDescent="0.25">
      <c r="A7" s="531" t="s">
        <v>339</v>
      </c>
      <c r="B7" s="531" t="s">
        <v>962</v>
      </c>
      <c r="C7" s="531" t="s">
        <v>891</v>
      </c>
      <c r="D7" s="531" t="s">
        <v>461</v>
      </c>
      <c r="E7" s="537" t="s">
        <v>2</v>
      </c>
      <c r="F7" s="531" t="s">
        <v>963</v>
      </c>
      <c r="G7" s="593" t="s">
        <v>545</v>
      </c>
      <c r="H7" s="538" t="s">
        <v>542</v>
      </c>
      <c r="I7" s="539" t="s">
        <v>552</v>
      </c>
    </row>
    <row r="8" spans="1:9" ht="46.5" customHeight="1" x14ac:dyDescent="0.25">
      <c r="A8" s="531"/>
      <c r="B8" s="531"/>
      <c r="C8" s="531"/>
      <c r="D8" s="531"/>
      <c r="E8" s="537"/>
      <c r="F8" s="531"/>
      <c r="G8" s="594"/>
      <c r="H8" s="538"/>
      <c r="I8" s="539"/>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380"/>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15" sqref="F15"/>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34" t="s">
        <v>905</v>
      </c>
      <c r="B4" s="534"/>
      <c r="C4" s="534"/>
      <c r="D4" s="534"/>
      <c r="E4" s="534"/>
      <c r="F4" s="534"/>
      <c r="G4" s="291"/>
    </row>
    <row r="5" spans="1:10" x14ac:dyDescent="0.25">
      <c r="A5" s="534" t="s">
        <v>964</v>
      </c>
      <c r="B5" s="534"/>
      <c r="C5" s="534"/>
      <c r="D5" s="534"/>
      <c r="E5" s="534"/>
      <c r="F5" s="534"/>
    </row>
    <row r="6" spans="1:10" ht="13.5" customHeight="1" x14ac:dyDescent="0.25">
      <c r="E6" s="64"/>
      <c r="F6" s="347" t="str">
        <f>CONCATENATE(functie," ",nume_candidat)</f>
        <v>Conferențiar Blidariu Cristian Tiberiu</v>
      </c>
      <c r="I6" s="347" t="str">
        <f>CONCATENATE(functie," ",nume_candidat)</f>
        <v>Conferențiar Blidariu Cristian Tiberiu</v>
      </c>
      <c r="J6" s="347" t="str">
        <f>CONCATENATE(functie," ",nume_candidat)</f>
        <v>Conferențiar Blidariu Cristian Tiberiu</v>
      </c>
    </row>
    <row r="7" spans="1:10" ht="18.75" customHeight="1" x14ac:dyDescent="0.25">
      <c r="A7" s="531" t="s">
        <v>339</v>
      </c>
      <c r="B7" s="531" t="s">
        <v>453</v>
      </c>
      <c r="C7" s="531" t="s">
        <v>965</v>
      </c>
      <c r="D7" s="531" t="s">
        <v>461</v>
      </c>
      <c r="E7" s="537" t="s">
        <v>2</v>
      </c>
      <c r="F7" s="593" t="s">
        <v>545</v>
      </c>
      <c r="G7" s="538" t="s">
        <v>542</v>
      </c>
      <c r="H7" s="539" t="s">
        <v>552</v>
      </c>
      <c r="I7" s="593" t="s">
        <v>966</v>
      </c>
      <c r="J7" s="593" t="s">
        <v>967</v>
      </c>
    </row>
    <row r="8" spans="1:10" ht="46.5" customHeight="1" x14ac:dyDescent="0.25">
      <c r="A8" s="531"/>
      <c r="B8" s="531"/>
      <c r="C8" s="531"/>
      <c r="D8" s="531"/>
      <c r="E8" s="537"/>
      <c r="F8" s="594"/>
      <c r="G8" s="538"/>
      <c r="H8" s="539"/>
      <c r="I8" s="594"/>
      <c r="J8" s="594"/>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J16" sqref="J16"/>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91" t="s">
        <v>425</v>
      </c>
      <c r="B2" s="591"/>
      <c r="C2" s="591"/>
      <c r="E2" s="61"/>
      <c r="F2" s="61"/>
      <c r="H2" s="62"/>
      <c r="J2" s="62"/>
      <c r="M2" s="289"/>
      <c r="N2" s="289"/>
      <c r="O2" s="289"/>
      <c r="P2" s="289"/>
    </row>
    <row r="3" spans="1:16" s="64" customFormat="1" ht="15.75" x14ac:dyDescent="0.25">
      <c r="A3" s="534" t="s">
        <v>905</v>
      </c>
      <c r="B3" s="534"/>
      <c r="C3" s="534"/>
      <c r="D3" s="534"/>
      <c r="E3" s="534"/>
      <c r="F3" s="534"/>
      <c r="G3" s="291"/>
    </row>
    <row r="4" spans="1:16" ht="15.75" x14ac:dyDescent="0.25">
      <c r="A4" s="540" t="s">
        <v>968</v>
      </c>
      <c r="B4" s="540"/>
      <c r="C4" s="540"/>
      <c r="D4" s="540"/>
      <c r="E4" s="540"/>
      <c r="F4" s="540"/>
      <c r="G4" s="540"/>
      <c r="H4" s="49"/>
    </row>
    <row r="6" spans="1:16" ht="15.75" x14ac:dyDescent="0.25">
      <c r="H6" s="347" t="str">
        <f>CONCATENATE(functie," ",nume_candidat)</f>
        <v>Conferențiar Blidariu Cristian Tiberiu</v>
      </c>
    </row>
    <row r="7" spans="1:16" ht="15.75" customHeight="1" x14ac:dyDescent="0.25">
      <c r="A7" s="531" t="s">
        <v>339</v>
      </c>
      <c r="B7" s="531" t="s">
        <v>427</v>
      </c>
      <c r="C7" s="531" t="s">
        <v>438</v>
      </c>
      <c r="D7" s="537" t="s">
        <v>426</v>
      </c>
      <c r="E7" s="531" t="s">
        <v>440</v>
      </c>
      <c r="F7" s="537" t="s">
        <v>443</v>
      </c>
      <c r="G7" s="537" t="s">
        <v>439</v>
      </c>
      <c r="H7" s="595" t="s">
        <v>13</v>
      </c>
    </row>
    <row r="8" spans="1:16" ht="15" customHeight="1" x14ac:dyDescent="0.25">
      <c r="A8" s="531"/>
      <c r="B8" s="531"/>
      <c r="C8" s="531"/>
      <c r="D8" s="537"/>
      <c r="E8" s="531"/>
      <c r="F8" s="537"/>
      <c r="G8" s="537"/>
      <c r="H8" s="595"/>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tabColor rgb="FF00B050"/>
  </sheetPr>
  <dimension ref="A1:I21"/>
  <sheetViews>
    <sheetView zoomScale="80" zoomScaleNormal="80" workbookViewId="0">
      <selection activeCell="K16" sqref="K16"/>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Arhitectură și Urbanism</v>
      </c>
      <c r="E2" s="393"/>
      <c r="F2" s="61"/>
      <c r="G2" s="63"/>
      <c r="H2" s="62"/>
      <c r="I2" s="289"/>
    </row>
    <row r="3" spans="1:9" s="60" customFormat="1" ht="15.75" x14ac:dyDescent="0.2">
      <c r="A3" s="346" t="str">
        <f>IF(ISBLANK(departament),"","Departamentul " &amp; departament)</f>
        <v>Departamentul Arhitectură</v>
      </c>
      <c r="E3" s="393"/>
      <c r="F3" s="61"/>
      <c r="G3" s="63"/>
      <c r="H3" s="62"/>
      <c r="I3" s="289"/>
    </row>
    <row r="4" spans="1:9" s="64" customFormat="1" ht="15.75" x14ac:dyDescent="0.25">
      <c r="B4" s="290"/>
      <c r="C4" s="384"/>
      <c r="D4" s="290" t="s">
        <v>905</v>
      </c>
      <c r="E4" s="385"/>
      <c r="F4" s="290"/>
      <c r="G4" s="290"/>
      <c r="H4" s="226"/>
      <c r="I4" s="291"/>
    </row>
    <row r="5" spans="1:9" s="64" customFormat="1" ht="15.75" x14ac:dyDescent="0.25">
      <c r="B5" s="290"/>
      <c r="C5" s="384"/>
      <c r="D5" s="290" t="s">
        <v>969</v>
      </c>
      <c r="E5" s="385"/>
      <c r="F5" s="290"/>
      <c r="G5" s="290"/>
      <c r="H5" s="226"/>
      <c r="I5" s="71"/>
    </row>
    <row r="6" spans="1:9" s="64" customFormat="1" ht="13.5" customHeight="1" x14ac:dyDescent="0.25">
      <c r="A6" s="60"/>
      <c r="E6" s="398" t="str">
        <f>CONCATENATE(functie," ",nume_candidat)</f>
        <v>Conferențiar Blidariu Cristian Tiberiu</v>
      </c>
      <c r="H6" s="70"/>
      <c r="I6" s="71"/>
    </row>
    <row r="7" spans="1:9" ht="15" customHeight="1" x14ac:dyDescent="0.25">
      <c r="B7" s="542" t="s">
        <v>891</v>
      </c>
      <c r="C7" s="597" t="s">
        <v>14</v>
      </c>
      <c r="D7" s="598"/>
      <c r="E7" s="532" t="s">
        <v>545</v>
      </c>
    </row>
    <row r="8" spans="1:9" ht="15" customHeight="1" x14ac:dyDescent="0.25">
      <c r="B8" s="543"/>
      <c r="C8" s="599"/>
      <c r="D8" s="600"/>
      <c r="E8" s="549"/>
    </row>
    <row r="9" spans="1:9" ht="15" customHeight="1" x14ac:dyDescent="0.25">
      <c r="B9" s="543"/>
      <c r="C9" s="599"/>
      <c r="D9" s="600"/>
      <c r="E9" s="549"/>
    </row>
    <row r="10" spans="1:9" ht="15.75" customHeight="1" x14ac:dyDescent="0.25">
      <c r="B10" s="544"/>
      <c r="C10" s="601"/>
      <c r="D10" s="602"/>
      <c r="E10" s="533"/>
    </row>
    <row r="11" spans="1:9" ht="47.25" x14ac:dyDescent="0.25">
      <c r="B11" s="419" t="s">
        <v>742</v>
      </c>
      <c r="C11" s="589">
        <v>0</v>
      </c>
      <c r="D11" s="590"/>
      <c r="E11" s="351">
        <f>C11*200</f>
        <v>0</v>
      </c>
    </row>
    <row r="12" spans="1:9" ht="47.25" x14ac:dyDescent="0.25">
      <c r="B12" s="419" t="s">
        <v>1082</v>
      </c>
      <c r="C12" s="589">
        <v>0</v>
      </c>
      <c r="D12" s="590"/>
      <c r="E12" s="351">
        <f>C12*50</f>
        <v>0</v>
      </c>
    </row>
    <row r="13" spans="1:9" ht="31.5" x14ac:dyDescent="0.25">
      <c r="B13" s="419" t="s">
        <v>970</v>
      </c>
      <c r="C13" s="589">
        <v>0</v>
      </c>
      <c r="D13" s="590"/>
      <c r="E13" s="351">
        <f>C13*100</f>
        <v>0</v>
      </c>
      <c r="G13" s="409"/>
    </row>
    <row r="14" spans="1:9" ht="31.5" x14ac:dyDescent="0.25">
      <c r="B14" s="419" t="s">
        <v>743</v>
      </c>
      <c r="C14" s="589">
        <v>1</v>
      </c>
      <c r="D14" s="590"/>
      <c r="E14" s="351">
        <f>C14*5</f>
        <v>5</v>
      </c>
    </row>
    <row r="15" spans="1:9" ht="15.75" x14ac:dyDescent="0.25">
      <c r="B15" s="589" t="s">
        <v>932</v>
      </c>
      <c r="C15" s="596"/>
      <c r="D15" s="590"/>
      <c r="E15" s="351">
        <f>SUM(E11:E14)</f>
        <v>5</v>
      </c>
    </row>
    <row r="18" spans="2:5" ht="15" customHeight="1" x14ac:dyDescent="0.25">
      <c r="B18" s="396" t="s">
        <v>1037</v>
      </c>
      <c r="C18" s="387" t="s">
        <v>1035</v>
      </c>
      <c r="D18" s="388" t="s">
        <v>1038</v>
      </c>
      <c r="E18" s="397" t="s">
        <v>1036</v>
      </c>
    </row>
    <row r="19" spans="2:5" ht="30.95" customHeight="1" x14ac:dyDescent="0.25">
      <c r="B19" s="394" t="s">
        <v>1469</v>
      </c>
      <c r="C19" s="37">
        <v>2014</v>
      </c>
      <c r="D19" s="386"/>
      <c r="E19" s="395" t="s">
        <v>1468</v>
      </c>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tabColor rgb="FF00B050"/>
    <pageSetUpPr fitToPage="1"/>
  </sheetPr>
  <dimension ref="A1:P261"/>
  <sheetViews>
    <sheetView zoomScaleNormal="100" workbookViewId="0">
      <selection activeCell="D18" sqref="D18"/>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Arhitectură și Urbanism</v>
      </c>
      <c r="B2" s="59"/>
      <c r="C2" s="59"/>
      <c r="E2" s="61"/>
      <c r="F2" s="63"/>
      <c r="G2" s="62"/>
      <c r="H2" s="63"/>
      <c r="I2" s="63"/>
      <c r="J2" s="63"/>
    </row>
    <row r="3" spans="1:10" s="60" customFormat="1" x14ac:dyDescent="0.2">
      <c r="A3" s="346" t="str">
        <f>IF(ISBLANK(departament),"","Departamentul " &amp; departament)</f>
        <v>Departamentul Arhitectură</v>
      </c>
      <c r="B3" s="59"/>
      <c r="C3" s="59"/>
      <c r="E3" s="61"/>
      <c r="F3" s="63"/>
      <c r="G3" s="62"/>
      <c r="H3" s="63"/>
      <c r="I3" s="63"/>
      <c r="J3" s="63"/>
    </row>
    <row r="4" spans="1:10" x14ac:dyDescent="0.25">
      <c r="A4" s="534" t="s">
        <v>905</v>
      </c>
      <c r="B4" s="534"/>
      <c r="C4" s="534"/>
      <c r="D4" s="534"/>
      <c r="E4" s="534"/>
      <c r="F4" s="534"/>
      <c r="G4" s="534"/>
    </row>
    <row r="5" spans="1:10" x14ac:dyDescent="0.25">
      <c r="A5" s="534" t="s">
        <v>979</v>
      </c>
      <c r="B5" s="534"/>
      <c r="C5" s="534"/>
      <c r="D5" s="534"/>
      <c r="E5" s="534"/>
      <c r="F5" s="534"/>
      <c r="G5" s="226"/>
    </row>
    <row r="6" spans="1:10" ht="13.5" customHeight="1" x14ac:dyDescent="0.25">
      <c r="E6" s="64"/>
      <c r="F6" s="347" t="str">
        <f>CONCATENATE(functie," ",nume_candidat)</f>
        <v>Conferențiar Blidariu Cristian Tiberiu</v>
      </c>
      <c r="H6" s="347"/>
      <c r="I6" s="347"/>
      <c r="J6" s="347"/>
    </row>
    <row r="7" spans="1:10" ht="18.75" customHeight="1" x14ac:dyDescent="0.25">
      <c r="A7" s="532" t="s">
        <v>339</v>
      </c>
      <c r="B7" s="532" t="s">
        <v>977</v>
      </c>
      <c r="C7" s="532" t="s">
        <v>1056</v>
      </c>
      <c r="D7" s="532" t="s">
        <v>978</v>
      </c>
      <c r="E7" s="542" t="s">
        <v>2</v>
      </c>
      <c r="F7" s="532" t="s">
        <v>545</v>
      </c>
      <c r="G7" s="532" t="s">
        <v>4</v>
      </c>
      <c r="H7" s="532" t="s">
        <v>545</v>
      </c>
      <c r="I7" s="532" t="s">
        <v>545</v>
      </c>
      <c r="J7" s="532" t="s">
        <v>545</v>
      </c>
    </row>
    <row r="8" spans="1:10" ht="18.75" customHeight="1" x14ac:dyDescent="0.25">
      <c r="A8" s="549"/>
      <c r="B8" s="549"/>
      <c r="C8" s="549"/>
      <c r="D8" s="549"/>
      <c r="E8" s="543"/>
      <c r="F8" s="549"/>
      <c r="G8" s="549"/>
      <c r="H8" s="549"/>
      <c r="I8" s="549"/>
      <c r="J8" s="549"/>
    </row>
    <row r="9" spans="1:10" ht="18.75" customHeight="1" x14ac:dyDescent="0.25">
      <c r="A9" s="549"/>
      <c r="B9" s="549"/>
      <c r="C9" s="549"/>
      <c r="D9" s="549"/>
      <c r="E9" s="543"/>
      <c r="F9" s="533"/>
      <c r="G9" s="533"/>
      <c r="H9" s="533"/>
      <c r="I9" s="533"/>
      <c r="J9" s="533"/>
    </row>
    <row r="10" spans="1:10" ht="18.75" customHeight="1" x14ac:dyDescent="0.25">
      <c r="A10" s="533"/>
      <c r="B10" s="533"/>
      <c r="C10" s="533"/>
      <c r="D10" s="533"/>
      <c r="E10" s="544"/>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40</v>
      </c>
      <c r="G11" s="4">
        <f>SUMIF(G12:G1110,"&gt;0")</f>
        <v>2</v>
      </c>
      <c r="H11" s="148">
        <f>SUMIF(H12:H1110,"&gt;0")</f>
        <v>40</v>
      </c>
      <c r="I11" s="148">
        <f>SUMIF(I12:I1110,"&gt;0")</f>
        <v>0</v>
      </c>
      <c r="J11" s="148">
        <f>SUMIF(J12:J1110,"&gt;0")</f>
        <v>0</v>
      </c>
    </row>
    <row r="12" spans="1:10" ht="31.5" x14ac:dyDescent="0.25">
      <c r="A12" s="37">
        <v>1</v>
      </c>
      <c r="B12" s="163" t="s">
        <v>1302</v>
      </c>
      <c r="C12" s="163" t="s">
        <v>1303</v>
      </c>
      <c r="D12" s="7" t="s">
        <v>972</v>
      </c>
      <c r="E12" s="220">
        <v>2019</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ht="63" x14ac:dyDescent="0.25">
      <c r="A13" s="37">
        <v>2</v>
      </c>
      <c r="B13" s="163" t="s">
        <v>1470</v>
      </c>
      <c r="C13" s="163" t="s">
        <v>1471</v>
      </c>
      <c r="D13" s="7" t="s">
        <v>972</v>
      </c>
      <c r="E13" s="220">
        <v>2020</v>
      </c>
      <c r="F13" s="16">
        <f t="shared" si="0"/>
        <v>20</v>
      </c>
      <c r="G13" s="58">
        <f t="shared" si="1"/>
        <v>1</v>
      </c>
      <c r="H13" s="382">
        <f t="shared" si="2"/>
        <v>20</v>
      </c>
      <c r="I13" s="382">
        <f t="shared" si="3"/>
        <v>0</v>
      </c>
      <c r="J13" s="382">
        <f t="shared" si="4"/>
        <v>0</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00B050"/>
    <pageSetUpPr fitToPage="1"/>
  </sheetPr>
  <dimension ref="A1:I259"/>
  <sheetViews>
    <sheetView zoomScale="85" zoomScaleNormal="85" workbookViewId="0">
      <selection activeCell="Q21" sqref="Q21"/>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4" t="s">
        <v>905</v>
      </c>
      <c r="B4" s="534"/>
      <c r="C4" s="534"/>
      <c r="D4" s="534"/>
      <c r="E4" s="534"/>
      <c r="F4" s="291"/>
    </row>
    <row r="5" spans="1:9" x14ac:dyDescent="0.25">
      <c r="A5" s="534" t="s">
        <v>991</v>
      </c>
      <c r="B5" s="534"/>
      <c r="C5" s="534"/>
      <c r="D5" s="534"/>
      <c r="E5" s="534"/>
    </row>
    <row r="6" spans="1:9" ht="13.5" customHeight="1" x14ac:dyDescent="0.25">
      <c r="D6" s="64"/>
      <c r="E6" s="347" t="str">
        <f>CONCATENATE(functie," ",nume_candidat)</f>
        <v>Conferențiar Blidariu Cristian Tiberiu</v>
      </c>
      <c r="H6" s="347"/>
      <c r="I6" s="347"/>
    </row>
    <row r="7" spans="1:9" ht="18.75" customHeight="1" x14ac:dyDescent="0.25">
      <c r="A7" s="531" t="s">
        <v>339</v>
      </c>
      <c r="B7" s="531" t="s">
        <v>1044</v>
      </c>
      <c r="C7" s="531" t="s">
        <v>461</v>
      </c>
      <c r="D7" s="537" t="s">
        <v>2</v>
      </c>
      <c r="E7" s="593" t="s">
        <v>545</v>
      </c>
      <c r="F7" s="538" t="s">
        <v>542</v>
      </c>
      <c r="G7" s="539" t="s">
        <v>552</v>
      </c>
      <c r="H7" s="603" t="s">
        <v>1229</v>
      </c>
      <c r="I7" s="603" t="s">
        <v>1230</v>
      </c>
    </row>
    <row r="8" spans="1:9" ht="46.5" customHeight="1" x14ac:dyDescent="0.25">
      <c r="A8" s="531"/>
      <c r="B8" s="531"/>
      <c r="C8" s="531"/>
      <c r="D8" s="537"/>
      <c r="E8" s="594"/>
      <c r="F8" s="538"/>
      <c r="G8" s="539"/>
      <c r="H8" s="594"/>
      <c r="I8" s="594"/>
    </row>
    <row r="9" spans="1:9" x14ac:dyDescent="0.25">
      <c r="A9" s="88"/>
      <c r="B9" s="65"/>
      <c r="C9" s="65"/>
      <c r="D9" s="30"/>
      <c r="E9" s="148">
        <f>SUMIF(E10:E1010,"&gt;0")</f>
        <v>20</v>
      </c>
      <c r="F9" s="298"/>
      <c r="H9" s="148">
        <f>SUMIF(H10:H1010,"&gt;0")</f>
        <v>20</v>
      </c>
      <c r="I9" s="148">
        <f>SUMIF(I10:I1010,"&gt;0")</f>
        <v>0</v>
      </c>
    </row>
    <row r="10" spans="1:9" x14ac:dyDescent="0.25">
      <c r="A10" s="37">
        <v>1</v>
      </c>
      <c r="B10" s="7" t="s">
        <v>1472</v>
      </c>
      <c r="C10" s="7" t="s">
        <v>986</v>
      </c>
      <c r="D10" s="220">
        <v>2020</v>
      </c>
      <c r="E10" s="16">
        <f t="shared" ref="E10:E73" si="0">IF(OR($B10="",,,,$D10&lt;an_initial,$D10&gt;an_final,),"",HLOOKUP(C10,ii89punctaje,2,FALSE) )</f>
        <v>10</v>
      </c>
      <c r="F10" s="349" t="b">
        <f t="shared" ref="F10:F73" si="1">IF(nume_candidat="",FALSE,ISNUMBER(SEARCH(nume_candidat,$B10)))</f>
        <v>0</v>
      </c>
      <c r="G10" s="350">
        <f t="shared" ref="G10:G41" si="2">LEN(B10)-LEN(SUBSTITUTE(B10,",",""))+1</f>
        <v>1</v>
      </c>
      <c r="H10" s="382">
        <f t="shared" ref="H10:H73" si="3">IF(OR($B10="",,,,$D10&lt;an_initial,$D10&gt;an_final,),"",HLOOKUP(C10,ii89punctaje,2,FALSE)*COUNTIF(C10,$H$7))</f>
        <v>10</v>
      </c>
      <c r="I10" s="382">
        <f t="shared" ref="I10:I73" si="4">IF(OR($B10="",,,,$D10&lt;an_initial,$D10&gt;an_final,),"",HLOOKUP(C10,ii89punctaje,2,FALSE)*COUNTIF(C10,$I$7))</f>
        <v>0</v>
      </c>
    </row>
    <row r="11" spans="1:9" x14ac:dyDescent="0.25">
      <c r="A11" s="37">
        <v>2</v>
      </c>
      <c r="B11" s="380" t="s">
        <v>1472</v>
      </c>
      <c r="C11" s="7" t="s">
        <v>986</v>
      </c>
      <c r="D11" s="220">
        <v>2021</v>
      </c>
      <c r="E11" s="16">
        <f t="shared" si="0"/>
        <v>10</v>
      </c>
      <c r="F11" s="349" t="b">
        <f t="shared" si="1"/>
        <v>0</v>
      </c>
      <c r="G11" s="350">
        <f t="shared" si="2"/>
        <v>1</v>
      </c>
      <c r="H11" s="382">
        <f t="shared" si="3"/>
        <v>10</v>
      </c>
      <c r="I11" s="382">
        <f t="shared" si="4"/>
        <v>0</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00B050"/>
    <pageSetUpPr fitToPage="1"/>
  </sheetPr>
  <dimension ref="A1:N259"/>
  <sheetViews>
    <sheetView zoomScale="85" zoomScaleNormal="85" workbookViewId="0">
      <selection activeCell="P32" sqref="P3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x14ac:dyDescent="0.2">
      <c r="A3" s="346" t="str">
        <f>IF(ISBLANK(departament),"","Departamentul " &amp; departament)</f>
        <v>Departamentul Arhitectură</v>
      </c>
      <c r="E3" s="61"/>
      <c r="F3" s="63"/>
      <c r="G3" s="289"/>
      <c r="I3" s="63"/>
      <c r="J3" s="63"/>
      <c r="K3" s="63"/>
      <c r="L3" s="63"/>
      <c r="M3" s="63"/>
      <c r="N3" s="63"/>
    </row>
    <row r="4" spans="1:14" x14ac:dyDescent="0.25">
      <c r="A4" s="534" t="s">
        <v>905</v>
      </c>
      <c r="B4" s="534"/>
      <c r="C4" s="534"/>
      <c r="D4" s="534"/>
      <c r="E4" s="534"/>
      <c r="F4" s="534"/>
      <c r="G4" s="291"/>
    </row>
    <row r="5" spans="1:14" x14ac:dyDescent="0.25">
      <c r="A5" s="534" t="s">
        <v>980</v>
      </c>
      <c r="B5" s="534"/>
      <c r="C5" s="534"/>
      <c r="D5" s="534"/>
      <c r="E5" s="534"/>
      <c r="F5" s="534"/>
    </row>
    <row r="6" spans="1:14" ht="13.5" customHeight="1" x14ac:dyDescent="0.25">
      <c r="E6" s="64"/>
      <c r="F6" s="347" t="str">
        <f>CONCATENATE(functie," ",nume_candidat)</f>
        <v>Conferențiar Blidariu Cristian Tiberiu</v>
      </c>
      <c r="I6" s="347"/>
      <c r="J6" s="347"/>
      <c r="K6" s="347"/>
      <c r="L6" s="347"/>
      <c r="M6" s="347"/>
      <c r="N6" s="347"/>
    </row>
    <row r="7" spans="1:14" ht="18.75" customHeight="1" x14ac:dyDescent="0.25">
      <c r="A7" s="531" t="s">
        <v>339</v>
      </c>
      <c r="B7" s="531" t="s">
        <v>1044</v>
      </c>
      <c r="C7" s="531" t="s">
        <v>981</v>
      </c>
      <c r="D7" s="531" t="s">
        <v>461</v>
      </c>
      <c r="E7" s="537" t="s">
        <v>2</v>
      </c>
      <c r="F7" s="593" t="s">
        <v>545</v>
      </c>
      <c r="G7" s="538" t="s">
        <v>542</v>
      </c>
      <c r="H7" s="539" t="s">
        <v>552</v>
      </c>
      <c r="I7" s="532" t="s">
        <v>984</v>
      </c>
      <c r="J7" s="532" t="s">
        <v>985</v>
      </c>
      <c r="K7" s="532" t="s">
        <v>986</v>
      </c>
      <c r="L7" s="532" t="s">
        <v>987</v>
      </c>
      <c r="M7" s="532" t="s">
        <v>988</v>
      </c>
      <c r="N7" s="532" t="s">
        <v>989</v>
      </c>
    </row>
    <row r="8" spans="1:14" ht="46.5" customHeight="1" x14ac:dyDescent="0.25">
      <c r="A8" s="531"/>
      <c r="B8" s="531"/>
      <c r="C8" s="531"/>
      <c r="D8" s="531"/>
      <c r="E8" s="537"/>
      <c r="F8" s="594"/>
      <c r="G8" s="538"/>
      <c r="H8" s="539"/>
      <c r="I8" s="533"/>
      <c r="J8" s="533"/>
      <c r="K8" s="533"/>
      <c r="L8" s="533"/>
      <c r="M8" s="533"/>
      <c r="N8" s="533"/>
    </row>
    <row r="9" spans="1:14" x14ac:dyDescent="0.25">
      <c r="A9" s="88"/>
      <c r="B9" s="65"/>
      <c r="C9" s="65"/>
      <c r="D9" s="65"/>
      <c r="E9" s="30"/>
      <c r="F9" s="148">
        <f>SUMIF(F10:F1010,"&gt;0")</f>
        <v>12</v>
      </c>
      <c r="G9" s="298"/>
      <c r="I9" s="148">
        <f t="shared" ref="I9:N9" si="0">SUMIF(I10:I1108,"&gt;0")</f>
        <v>0</v>
      </c>
      <c r="J9" s="148">
        <f t="shared" si="0"/>
        <v>0</v>
      </c>
      <c r="K9" s="148">
        <f t="shared" si="0"/>
        <v>0</v>
      </c>
      <c r="L9" s="148">
        <f t="shared" si="0"/>
        <v>0</v>
      </c>
      <c r="M9" s="148">
        <f t="shared" si="0"/>
        <v>0</v>
      </c>
      <c r="N9" s="148">
        <f t="shared" si="0"/>
        <v>12</v>
      </c>
    </row>
    <row r="10" spans="1:14" x14ac:dyDescent="0.25">
      <c r="A10" s="37">
        <v>1</v>
      </c>
      <c r="B10" s="7" t="s">
        <v>1473</v>
      </c>
      <c r="C10" s="216">
        <v>3</v>
      </c>
      <c r="D10" s="7" t="s">
        <v>989</v>
      </c>
      <c r="E10" s="220">
        <v>2020</v>
      </c>
      <c r="F10" s="16">
        <f t="shared" ref="F10:F73" si="1">IF(OR($B10="",$C10="",,,$E10&lt;an_initial,$E10&gt;an_final,),"",HLOOKUP(D10,ii9punctaje,2,FALSE) * C10)</f>
        <v>6</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6</v>
      </c>
    </row>
    <row r="11" spans="1:14" x14ac:dyDescent="0.25">
      <c r="A11" s="37">
        <v>2</v>
      </c>
      <c r="B11" s="7" t="s">
        <v>1473</v>
      </c>
      <c r="C11" s="216">
        <v>3</v>
      </c>
      <c r="D11" s="7" t="s">
        <v>989</v>
      </c>
      <c r="E11" s="220">
        <v>2021</v>
      </c>
      <c r="F11" s="16">
        <f t="shared" si="1"/>
        <v>6</v>
      </c>
      <c r="G11" s="349" t="b">
        <f t="shared" si="2"/>
        <v>0</v>
      </c>
      <c r="H11" s="350">
        <f t="shared" si="3"/>
        <v>1</v>
      </c>
      <c r="I11" s="382">
        <f t="shared" si="4"/>
        <v>0</v>
      </c>
      <c r="J11" s="382">
        <f t="shared" si="5"/>
        <v>0</v>
      </c>
      <c r="K11" s="382">
        <f t="shared" si="6"/>
        <v>0</v>
      </c>
      <c r="L11" s="382">
        <f t="shared" si="7"/>
        <v>0</v>
      </c>
      <c r="M11" s="382">
        <f t="shared" si="8"/>
        <v>0</v>
      </c>
      <c r="N11" s="382">
        <f t="shared" si="9"/>
        <v>6</v>
      </c>
    </row>
    <row r="12" spans="1:14" x14ac:dyDescent="0.25">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M19" sqref="M19"/>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Arhitectură și Urbanism</v>
      </c>
      <c r="D2" s="61"/>
      <c r="E2" s="63"/>
      <c r="F2" s="289"/>
      <c r="H2" s="63"/>
      <c r="I2" s="63"/>
      <c r="J2" s="63"/>
    </row>
    <row r="3" spans="1:10" s="60" customFormat="1" x14ac:dyDescent="0.2">
      <c r="A3" s="346" t="str">
        <f>IF(ISBLANK(departament),"","Departamentul " &amp; departament)</f>
        <v>Departamentul Arhitectură</v>
      </c>
      <c r="D3" s="61"/>
      <c r="E3" s="63"/>
      <c r="F3" s="289"/>
      <c r="H3" s="63"/>
      <c r="I3" s="63"/>
      <c r="J3" s="63"/>
    </row>
    <row r="4" spans="1:10" x14ac:dyDescent="0.25">
      <c r="A4" s="534" t="s">
        <v>905</v>
      </c>
      <c r="B4" s="534"/>
      <c r="C4" s="534"/>
      <c r="D4" s="534"/>
      <c r="E4" s="534"/>
      <c r="F4" s="291"/>
    </row>
    <row r="5" spans="1:10" x14ac:dyDescent="0.25">
      <c r="A5" s="534" t="s">
        <v>1005</v>
      </c>
      <c r="B5" s="534"/>
      <c r="C5" s="534"/>
      <c r="D5" s="534"/>
      <c r="E5" s="534"/>
    </row>
    <row r="6" spans="1:10" ht="13.5" customHeight="1" x14ac:dyDescent="0.25">
      <c r="D6" s="64"/>
      <c r="E6" s="347" t="str">
        <f>CONCATENATE(functie," ",nume_candidat)</f>
        <v>Conferențiar Blidariu Cristian Tiberiu</v>
      </c>
      <c r="H6" s="347"/>
      <c r="I6" s="347"/>
      <c r="J6" s="347"/>
    </row>
    <row r="7" spans="1:10" ht="18.75" customHeight="1" x14ac:dyDescent="0.25">
      <c r="A7" s="531" t="s">
        <v>339</v>
      </c>
      <c r="B7" s="531" t="s">
        <v>1043</v>
      </c>
      <c r="C7" s="531" t="s">
        <v>816</v>
      </c>
      <c r="D7" s="537" t="s">
        <v>2</v>
      </c>
      <c r="E7" s="593" t="s">
        <v>545</v>
      </c>
      <c r="F7" s="538" t="s">
        <v>542</v>
      </c>
      <c r="G7" s="539" t="s">
        <v>552</v>
      </c>
      <c r="H7" s="604" t="s">
        <v>1231</v>
      </c>
      <c r="I7" s="606" t="s">
        <v>1232</v>
      </c>
      <c r="J7" s="606" t="s">
        <v>1233</v>
      </c>
    </row>
    <row r="8" spans="1:10" ht="46.5" customHeight="1" x14ac:dyDescent="0.25">
      <c r="A8" s="531"/>
      <c r="B8" s="531"/>
      <c r="C8" s="531"/>
      <c r="D8" s="537"/>
      <c r="E8" s="594"/>
      <c r="F8" s="538"/>
      <c r="G8" s="539"/>
      <c r="H8" s="605"/>
      <c r="I8" s="605"/>
      <c r="J8" s="605"/>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v>2017</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x14ac:dyDescent="0.25">
      <c r="A11" s="37">
        <v>2</v>
      </c>
      <c r="B11" s="7"/>
      <c r="C11" s="7"/>
      <c r="D11" s="220">
        <v>2017</v>
      </c>
      <c r="E11" s="16" t="str">
        <f t="shared" si="0"/>
        <v/>
      </c>
      <c r="F11" s="349" t="b">
        <f t="shared" si="1"/>
        <v>0</v>
      </c>
      <c r="G11" s="350">
        <f t="shared" si="2"/>
        <v>1</v>
      </c>
      <c r="H11" s="382"/>
      <c r="I11" s="382" t="str">
        <f t="shared" si="3"/>
        <v/>
      </c>
      <c r="J11" s="382" t="str">
        <f t="shared" si="4"/>
        <v/>
      </c>
    </row>
    <row r="12" spans="1:10" x14ac:dyDescent="0.25">
      <c r="A12" s="37">
        <v>3</v>
      </c>
      <c r="B12" s="7"/>
      <c r="C12" s="7"/>
      <c r="D12" s="220">
        <v>2017</v>
      </c>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K13" sqref="K13"/>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Arhitectură și Urbanism</v>
      </c>
      <c r="D2" s="61"/>
      <c r="E2" s="63"/>
      <c r="F2" s="289"/>
    </row>
    <row r="3" spans="1:7" s="60" customFormat="1" x14ac:dyDescent="0.2">
      <c r="A3" s="346" t="str">
        <f>IF(ISBLANK(departament),"","Departamentul " &amp; departament)</f>
        <v>Departamentul Arhitectură</v>
      </c>
      <c r="D3" s="61"/>
      <c r="E3" s="63"/>
      <c r="F3" s="289"/>
    </row>
    <row r="4" spans="1:7" x14ac:dyDescent="0.25">
      <c r="A4" s="534" t="s">
        <v>905</v>
      </c>
      <c r="B4" s="534"/>
      <c r="C4" s="534"/>
      <c r="D4" s="534"/>
      <c r="E4" s="534"/>
      <c r="F4" s="291"/>
    </row>
    <row r="5" spans="1:7" x14ac:dyDescent="0.25">
      <c r="A5" s="534" t="s">
        <v>1006</v>
      </c>
      <c r="B5" s="534"/>
      <c r="C5" s="534"/>
      <c r="D5" s="534"/>
      <c r="E5" s="534"/>
    </row>
    <row r="6" spans="1:7" ht="13.5" customHeight="1" x14ac:dyDescent="0.25">
      <c r="D6" s="64"/>
      <c r="E6" s="347" t="str">
        <f>CONCATENATE(functie," ",nume_candidat)</f>
        <v>Conferențiar Blidariu Cristian Tiberiu</v>
      </c>
    </row>
    <row r="7" spans="1:7" ht="18.75" customHeight="1" x14ac:dyDescent="0.25">
      <c r="A7" s="531" t="s">
        <v>339</v>
      </c>
      <c r="B7" s="531" t="s">
        <v>1043</v>
      </c>
      <c r="C7" s="531" t="s">
        <v>461</v>
      </c>
      <c r="D7" s="537" t="s">
        <v>2</v>
      </c>
      <c r="E7" s="593" t="s">
        <v>545</v>
      </c>
      <c r="F7" s="538" t="s">
        <v>542</v>
      </c>
      <c r="G7" s="539" t="s">
        <v>552</v>
      </c>
    </row>
    <row r="8" spans="1:7" ht="46.5" customHeight="1" x14ac:dyDescent="0.25">
      <c r="A8" s="531"/>
      <c r="B8" s="531"/>
      <c r="C8" s="531"/>
      <c r="D8" s="537"/>
      <c r="E8" s="594"/>
      <c r="F8" s="538"/>
      <c r="G8" s="539"/>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P15" sqref="P15"/>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4" t="s">
        <v>905</v>
      </c>
      <c r="B4" s="534"/>
      <c r="C4" s="534"/>
      <c r="D4" s="534"/>
      <c r="E4" s="534"/>
      <c r="F4" s="291"/>
    </row>
    <row r="5" spans="1:9" x14ac:dyDescent="0.25">
      <c r="A5" s="534" t="s">
        <v>1009</v>
      </c>
      <c r="B5" s="534"/>
      <c r="C5" s="534"/>
      <c r="D5" s="534"/>
      <c r="E5" s="534"/>
    </row>
    <row r="6" spans="1:9" ht="13.5" customHeight="1" x14ac:dyDescent="0.25">
      <c r="D6" s="64"/>
      <c r="E6" s="347" t="str">
        <f>CONCATENATE(functie," ",nume_candidat)</f>
        <v>Conferențiar Blidariu Cristian Tiberiu</v>
      </c>
      <c r="H6" s="347" t="str">
        <f>CONCATENATE(functie," ",nume_candidat)</f>
        <v>Conferențiar Blidariu Cristian Tiberiu</v>
      </c>
      <c r="I6" s="347" t="str">
        <f>CONCATENATE(functie," ",nume_candidat)</f>
        <v>Conferențiar Blidariu Cristian Tiberiu</v>
      </c>
    </row>
    <row r="7" spans="1:9" ht="18.75" customHeight="1" x14ac:dyDescent="0.25">
      <c r="A7" s="531" t="s">
        <v>339</v>
      </c>
      <c r="B7" s="531" t="s">
        <v>1057</v>
      </c>
      <c r="C7" s="531" t="s">
        <v>461</v>
      </c>
      <c r="D7" s="537" t="s">
        <v>2</v>
      </c>
      <c r="E7" s="593" t="s">
        <v>545</v>
      </c>
      <c r="F7" s="538" t="s">
        <v>542</v>
      </c>
      <c r="G7" s="539" t="s">
        <v>552</v>
      </c>
      <c r="H7" s="593" t="s">
        <v>1012</v>
      </c>
      <c r="I7" s="593" t="s">
        <v>1011</v>
      </c>
    </row>
    <row r="8" spans="1:9" ht="46.5" customHeight="1" x14ac:dyDescent="0.25">
      <c r="A8" s="531"/>
      <c r="B8" s="531"/>
      <c r="C8" s="531"/>
      <c r="D8" s="537"/>
      <c r="E8" s="594"/>
      <c r="F8" s="538"/>
      <c r="G8" s="539"/>
      <c r="H8" s="594"/>
      <c r="I8" s="594"/>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O17" sqref="O17"/>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Arhitectură și Urbanism</v>
      </c>
      <c r="C2" s="61"/>
      <c r="D2" s="63"/>
      <c r="E2" s="289"/>
    </row>
    <row r="3" spans="1:6" s="60" customFormat="1" x14ac:dyDescent="0.2">
      <c r="A3" s="346" t="str">
        <f>IF(ISBLANK(departament),"","Departamentul " &amp; departament)</f>
        <v>Departamentul Arhitectură</v>
      </c>
      <c r="C3" s="61"/>
      <c r="D3" s="63"/>
      <c r="E3" s="289"/>
    </row>
    <row r="4" spans="1:6" x14ac:dyDescent="0.25">
      <c r="A4" s="534" t="s">
        <v>905</v>
      </c>
      <c r="B4" s="534"/>
      <c r="C4" s="534"/>
      <c r="D4" s="534"/>
      <c r="E4" s="291"/>
    </row>
    <row r="5" spans="1:6" x14ac:dyDescent="0.25">
      <c r="A5" s="534" t="s">
        <v>1013</v>
      </c>
      <c r="B5" s="534"/>
      <c r="C5" s="534"/>
      <c r="D5" s="534"/>
    </row>
    <row r="6" spans="1:6" ht="13.5" customHeight="1" x14ac:dyDescent="0.25">
      <c r="C6" s="64"/>
      <c r="D6" s="347" t="str">
        <f>CONCATENATE(functie," ",nume_candidat)</f>
        <v>Conferențiar Blidariu Cristian Tiberiu</v>
      </c>
    </row>
    <row r="7" spans="1:6" ht="18.75" customHeight="1" x14ac:dyDescent="0.25">
      <c r="A7" s="531" t="s">
        <v>339</v>
      </c>
      <c r="B7" s="531" t="s">
        <v>1042</v>
      </c>
      <c r="C7" s="537" t="s">
        <v>2</v>
      </c>
      <c r="D7" s="593" t="s">
        <v>545</v>
      </c>
      <c r="E7" s="538" t="s">
        <v>542</v>
      </c>
      <c r="F7" s="539" t="s">
        <v>552</v>
      </c>
    </row>
    <row r="8" spans="1:6" ht="46.5" customHeight="1" x14ac:dyDescent="0.25">
      <c r="A8" s="531"/>
      <c r="B8" s="531"/>
      <c r="C8" s="537"/>
      <c r="D8" s="594"/>
      <c r="E8" s="538"/>
      <c r="F8" s="539"/>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00B050"/>
    <pageSetUpPr fitToPage="1"/>
  </sheetPr>
  <dimension ref="A1:R261"/>
  <sheetViews>
    <sheetView zoomScaleNormal="100" workbookViewId="0">
      <selection activeCell="P22" sqref="P22"/>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Arhitectură și Urbanism</v>
      </c>
      <c r="B2" s="332"/>
      <c r="E2" s="61"/>
      <c r="F2" s="63"/>
      <c r="G2" s="62"/>
      <c r="H2" s="289"/>
      <c r="J2" s="63"/>
      <c r="K2" s="63"/>
      <c r="L2" s="63"/>
    </row>
    <row r="3" spans="1:12" s="60" customFormat="1" x14ac:dyDescent="0.2">
      <c r="A3" s="346" t="str">
        <f>IF(ISBLANK(departament),"","Departamentul " &amp; departament)</f>
        <v>Departamentul Arhitectură</v>
      </c>
      <c r="B3" s="332"/>
      <c r="E3" s="61"/>
      <c r="F3" s="63"/>
      <c r="G3" s="62"/>
      <c r="H3" s="289"/>
      <c r="J3" s="63"/>
      <c r="K3" s="63"/>
      <c r="L3" s="63"/>
    </row>
    <row r="4" spans="1:12" x14ac:dyDescent="0.25">
      <c r="A4" s="534" t="s">
        <v>838</v>
      </c>
      <c r="B4" s="534"/>
      <c r="C4" s="534"/>
      <c r="D4" s="534"/>
      <c r="E4" s="534"/>
      <c r="F4" s="534"/>
      <c r="G4" s="226"/>
      <c r="H4" s="291"/>
    </row>
    <row r="5" spans="1:12" x14ac:dyDescent="0.25">
      <c r="A5" s="534" t="s">
        <v>839</v>
      </c>
      <c r="B5" s="534"/>
      <c r="C5" s="534"/>
      <c r="D5" s="534"/>
      <c r="E5" s="534"/>
      <c r="F5" s="534"/>
      <c r="G5" s="226"/>
    </row>
    <row r="6" spans="1:12" ht="13.5" customHeight="1" x14ac:dyDescent="0.25">
      <c r="E6" s="64"/>
      <c r="F6" s="347" t="str">
        <f>CONCATENATE(functie," ",nume_candidat)</f>
        <v>Conferențiar Blidariu Cristian Tiberiu</v>
      </c>
      <c r="J6" s="347" t="str">
        <f>CONCATENATE(functie," ",nume_candidat)</f>
        <v>Conferențiar Blidariu Cristian Tiberiu</v>
      </c>
      <c r="K6" s="347" t="str">
        <f>CONCATENATE(functie," ",nume_candidat)</f>
        <v>Conferențiar Blidariu Cristian Tiberiu</v>
      </c>
      <c r="L6" s="347" t="str">
        <f>CONCATENATE(functie," ",nume_candidat)</f>
        <v>Conferențiar Blidariu Cristian Tiberiu</v>
      </c>
    </row>
    <row r="7" spans="1:12" ht="18.75" customHeight="1" x14ac:dyDescent="0.25">
      <c r="A7" s="532" t="s">
        <v>339</v>
      </c>
      <c r="B7" s="542" t="s">
        <v>1059</v>
      </c>
      <c r="C7" s="542" t="s">
        <v>1058</v>
      </c>
      <c r="D7" s="542" t="s">
        <v>845</v>
      </c>
      <c r="E7" s="542" t="s">
        <v>2</v>
      </c>
      <c r="F7" s="532" t="s">
        <v>545</v>
      </c>
      <c r="G7" s="532" t="s">
        <v>4</v>
      </c>
      <c r="H7" s="553" t="s">
        <v>542</v>
      </c>
      <c r="I7" s="539" t="s">
        <v>552</v>
      </c>
      <c r="J7" s="532" t="s">
        <v>841</v>
      </c>
      <c r="K7" s="532" t="s">
        <v>842</v>
      </c>
      <c r="L7" s="532" t="s">
        <v>843</v>
      </c>
    </row>
    <row r="8" spans="1:12" ht="18.75" customHeight="1" x14ac:dyDescent="0.25">
      <c r="A8" s="549"/>
      <c r="B8" s="543"/>
      <c r="C8" s="543"/>
      <c r="D8" s="543"/>
      <c r="E8" s="543"/>
      <c r="F8" s="549"/>
      <c r="G8" s="549"/>
      <c r="H8" s="554"/>
      <c r="I8" s="539"/>
      <c r="J8" s="549"/>
      <c r="K8" s="549"/>
      <c r="L8" s="549"/>
    </row>
    <row r="9" spans="1:12" ht="18.75" customHeight="1" x14ac:dyDescent="0.25">
      <c r="A9" s="549"/>
      <c r="B9" s="543"/>
      <c r="C9" s="543"/>
      <c r="D9" s="543"/>
      <c r="E9" s="543"/>
      <c r="F9" s="533"/>
      <c r="G9" s="533"/>
      <c r="H9" s="554"/>
      <c r="I9" s="539"/>
      <c r="J9" s="533"/>
      <c r="K9" s="533"/>
      <c r="L9" s="533"/>
    </row>
    <row r="10" spans="1:12" ht="18.75" customHeight="1" x14ac:dyDescent="0.25">
      <c r="A10" s="533"/>
      <c r="B10" s="544"/>
      <c r="C10" s="544"/>
      <c r="D10" s="544"/>
      <c r="E10" s="544"/>
      <c r="F10" s="348" t="str">
        <f>CONCATENATE("ultimii ",durata_evaluare," ani")</f>
        <v>ultimii 5 ani</v>
      </c>
      <c r="G10" s="348" t="str">
        <f>CONCATENATE("ultimii                                  ",durata_evaluare," ani")</f>
        <v>ultimii                                  5 ani</v>
      </c>
      <c r="H10" s="555"/>
      <c r="I10" s="539"/>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28</v>
      </c>
      <c r="G11" s="4">
        <f>SUMIF(G12:G1110,"&gt;0")</f>
        <v>11</v>
      </c>
      <c r="H11" s="298"/>
      <c r="J11" s="148">
        <f>SUMIF(J12:J1110,"&gt;0")</f>
        <v>10</v>
      </c>
      <c r="K11" s="148">
        <f>SUMIF(K12:K1110,"&gt;0")</f>
        <v>0</v>
      </c>
      <c r="L11" s="148">
        <f>SUMIF(L12:L1110,"&gt;0")</f>
        <v>18</v>
      </c>
    </row>
    <row r="12" spans="1:12" x14ac:dyDescent="0.25">
      <c r="A12" s="37">
        <v>1</v>
      </c>
      <c r="B12" s="163" t="s">
        <v>1314</v>
      </c>
      <c r="C12" s="7" t="s">
        <v>1315</v>
      </c>
      <c r="D12" s="7" t="s">
        <v>841</v>
      </c>
      <c r="E12" s="220">
        <v>2020</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25">
      <c r="A13" s="37">
        <v>2</v>
      </c>
      <c r="B13" s="163" t="s">
        <v>1314</v>
      </c>
      <c r="C13" s="380" t="s">
        <v>1315</v>
      </c>
      <c r="D13" s="7" t="s">
        <v>841</v>
      </c>
      <c r="E13" s="220">
        <v>2021</v>
      </c>
      <c r="F13" s="16">
        <f t="shared" si="0"/>
        <v>5</v>
      </c>
      <c r="G13" s="58">
        <f t="shared" si="1"/>
        <v>1</v>
      </c>
      <c r="H13" s="349" t="b">
        <f t="shared" si="2"/>
        <v>0</v>
      </c>
      <c r="I13" s="350">
        <f t="shared" si="3"/>
        <v>1</v>
      </c>
      <c r="J13" s="382">
        <f t="shared" si="4"/>
        <v>5</v>
      </c>
      <c r="K13" s="382">
        <f t="shared" si="5"/>
        <v>0</v>
      </c>
      <c r="L13" s="382">
        <f t="shared" si="6"/>
        <v>0</v>
      </c>
    </row>
    <row r="14" spans="1:12" ht="31.5" x14ac:dyDescent="0.25">
      <c r="A14" s="37">
        <v>3</v>
      </c>
      <c r="B14" s="163" t="s">
        <v>1316</v>
      </c>
      <c r="C14" s="380" t="s">
        <v>1315</v>
      </c>
      <c r="D14" s="7" t="s">
        <v>843</v>
      </c>
      <c r="E14" s="220">
        <v>2021</v>
      </c>
      <c r="F14" s="16">
        <f t="shared" si="0"/>
        <v>2</v>
      </c>
      <c r="G14" s="58">
        <f t="shared" si="1"/>
        <v>1</v>
      </c>
      <c r="H14" s="349" t="b">
        <f t="shared" si="2"/>
        <v>0</v>
      </c>
      <c r="I14" s="350">
        <f t="shared" si="3"/>
        <v>1</v>
      </c>
      <c r="J14" s="382">
        <f t="shared" si="4"/>
        <v>0</v>
      </c>
      <c r="K14" s="382">
        <f t="shared" si="5"/>
        <v>0</v>
      </c>
      <c r="L14" s="382">
        <f t="shared" si="6"/>
        <v>2</v>
      </c>
    </row>
    <row r="15" spans="1:12" ht="31.5" x14ac:dyDescent="0.25">
      <c r="A15" s="37">
        <v>4</v>
      </c>
      <c r="B15" s="163" t="s">
        <v>1316</v>
      </c>
      <c r="C15" s="380" t="s">
        <v>1315</v>
      </c>
      <c r="D15" s="6" t="s">
        <v>843</v>
      </c>
      <c r="E15" s="216">
        <v>2020</v>
      </c>
      <c r="F15" s="16">
        <f t="shared" si="0"/>
        <v>2</v>
      </c>
      <c r="G15" s="58">
        <f t="shared" si="1"/>
        <v>1</v>
      </c>
      <c r="H15" s="349" t="b">
        <f t="shared" si="2"/>
        <v>0</v>
      </c>
      <c r="I15" s="350">
        <f t="shared" si="3"/>
        <v>1</v>
      </c>
      <c r="J15" s="382">
        <f t="shared" si="4"/>
        <v>0</v>
      </c>
      <c r="K15" s="382">
        <f t="shared" si="5"/>
        <v>0</v>
      </c>
      <c r="L15" s="382">
        <f t="shared" si="6"/>
        <v>2</v>
      </c>
    </row>
    <row r="16" spans="1:12" ht="31.5" x14ac:dyDescent="0.25">
      <c r="A16" s="37">
        <v>5</v>
      </c>
      <c r="B16" s="163" t="s">
        <v>1316</v>
      </c>
      <c r="C16" s="380" t="s">
        <v>1315</v>
      </c>
      <c r="D16" s="6" t="s">
        <v>843</v>
      </c>
      <c r="E16" s="216">
        <v>2019</v>
      </c>
      <c r="F16" s="16">
        <f t="shared" si="0"/>
        <v>2</v>
      </c>
      <c r="G16" s="58">
        <f t="shared" si="1"/>
        <v>1</v>
      </c>
      <c r="H16" s="349" t="b">
        <f t="shared" si="2"/>
        <v>0</v>
      </c>
      <c r="I16" s="350">
        <f t="shared" si="3"/>
        <v>1</v>
      </c>
      <c r="J16" s="382">
        <f t="shared" si="4"/>
        <v>0</v>
      </c>
      <c r="K16" s="382">
        <f t="shared" si="5"/>
        <v>0</v>
      </c>
      <c r="L16" s="382">
        <f t="shared" si="6"/>
        <v>2</v>
      </c>
    </row>
    <row r="17" spans="1:12" ht="31.5" x14ac:dyDescent="0.25">
      <c r="A17" s="37">
        <v>6</v>
      </c>
      <c r="B17" s="163" t="s">
        <v>1316</v>
      </c>
      <c r="C17" s="380" t="s">
        <v>1315</v>
      </c>
      <c r="D17" s="6" t="s">
        <v>843</v>
      </c>
      <c r="E17" s="216">
        <v>2018</v>
      </c>
      <c r="F17" s="16">
        <f t="shared" si="0"/>
        <v>2</v>
      </c>
      <c r="G17" s="58">
        <f t="shared" si="1"/>
        <v>1</v>
      </c>
      <c r="H17" s="349" t="b">
        <f t="shared" si="2"/>
        <v>0</v>
      </c>
      <c r="I17" s="350">
        <f t="shared" si="3"/>
        <v>1</v>
      </c>
      <c r="J17" s="382">
        <f t="shared" si="4"/>
        <v>0</v>
      </c>
      <c r="K17" s="382">
        <f t="shared" si="5"/>
        <v>0</v>
      </c>
      <c r="L17" s="382">
        <f t="shared" si="6"/>
        <v>2</v>
      </c>
    </row>
    <row r="18" spans="1:12" ht="31.5" x14ac:dyDescent="0.25">
      <c r="A18" s="37">
        <v>7</v>
      </c>
      <c r="B18" s="163" t="s">
        <v>1316</v>
      </c>
      <c r="C18" s="380" t="s">
        <v>1315</v>
      </c>
      <c r="D18" s="6" t="s">
        <v>843</v>
      </c>
      <c r="E18" s="216">
        <v>2017</v>
      </c>
      <c r="F18" s="16">
        <f t="shared" si="0"/>
        <v>2</v>
      </c>
      <c r="G18" s="58">
        <f t="shared" si="1"/>
        <v>1</v>
      </c>
      <c r="H18" s="349" t="b">
        <f t="shared" si="2"/>
        <v>0</v>
      </c>
      <c r="I18" s="350">
        <f t="shared" si="3"/>
        <v>1</v>
      </c>
      <c r="J18" s="382">
        <f t="shared" si="4"/>
        <v>0</v>
      </c>
      <c r="K18" s="382">
        <f t="shared" si="5"/>
        <v>0</v>
      </c>
      <c r="L18" s="382">
        <f t="shared" si="6"/>
        <v>2</v>
      </c>
    </row>
    <row r="19" spans="1:12" ht="31.5" x14ac:dyDescent="0.25">
      <c r="A19" s="37">
        <v>8</v>
      </c>
      <c r="B19" s="163" t="s">
        <v>1317</v>
      </c>
      <c r="C19" s="380" t="s">
        <v>1315</v>
      </c>
      <c r="D19" s="6" t="s">
        <v>843</v>
      </c>
      <c r="E19" s="216">
        <v>2021</v>
      </c>
      <c r="F19" s="16">
        <f t="shared" si="0"/>
        <v>2</v>
      </c>
      <c r="G19" s="58">
        <f t="shared" si="1"/>
        <v>1</v>
      </c>
      <c r="H19" s="349" t="b">
        <f t="shared" si="2"/>
        <v>0</v>
      </c>
      <c r="I19" s="350">
        <f t="shared" si="3"/>
        <v>1</v>
      </c>
      <c r="J19" s="382">
        <f t="shared" si="4"/>
        <v>0</v>
      </c>
      <c r="K19" s="382">
        <f t="shared" si="5"/>
        <v>0</v>
      </c>
      <c r="L19" s="382">
        <f t="shared" si="6"/>
        <v>2</v>
      </c>
    </row>
    <row r="20" spans="1:12" ht="31.5" x14ac:dyDescent="0.25">
      <c r="A20" s="37">
        <v>9</v>
      </c>
      <c r="B20" s="163" t="s">
        <v>1366</v>
      </c>
      <c r="C20" s="380" t="s">
        <v>1315</v>
      </c>
      <c r="D20" s="6" t="s">
        <v>843</v>
      </c>
      <c r="E20" s="216">
        <v>2019</v>
      </c>
      <c r="F20" s="16">
        <f t="shared" si="0"/>
        <v>2</v>
      </c>
      <c r="G20" s="58">
        <f t="shared" si="1"/>
        <v>1</v>
      </c>
      <c r="H20" s="349" t="b">
        <f t="shared" si="2"/>
        <v>0</v>
      </c>
      <c r="I20" s="350">
        <f t="shared" si="3"/>
        <v>1</v>
      </c>
      <c r="J20" s="382">
        <f t="shared" si="4"/>
        <v>0</v>
      </c>
      <c r="K20" s="382">
        <f t="shared" si="5"/>
        <v>0</v>
      </c>
      <c r="L20" s="382">
        <f t="shared" si="6"/>
        <v>2</v>
      </c>
    </row>
    <row r="21" spans="1:12" ht="31.5" x14ac:dyDescent="0.25">
      <c r="A21" s="37">
        <v>10</v>
      </c>
      <c r="B21" s="163" t="s">
        <v>1366</v>
      </c>
      <c r="C21" s="380" t="s">
        <v>1315</v>
      </c>
      <c r="D21" s="6" t="s">
        <v>843</v>
      </c>
      <c r="E21" s="216">
        <v>2018</v>
      </c>
      <c r="F21" s="16">
        <f t="shared" si="0"/>
        <v>2</v>
      </c>
      <c r="G21" s="58">
        <f t="shared" si="1"/>
        <v>1</v>
      </c>
      <c r="H21" s="349" t="b">
        <f t="shared" si="2"/>
        <v>0</v>
      </c>
      <c r="I21" s="350">
        <f t="shared" si="3"/>
        <v>1</v>
      </c>
      <c r="J21" s="382">
        <f t="shared" si="4"/>
        <v>0</v>
      </c>
      <c r="K21" s="382">
        <f t="shared" si="5"/>
        <v>0</v>
      </c>
      <c r="L21" s="382">
        <f t="shared" si="6"/>
        <v>2</v>
      </c>
    </row>
    <row r="22" spans="1:12" ht="31.5" x14ac:dyDescent="0.25">
      <c r="A22" s="37">
        <v>11</v>
      </c>
      <c r="B22" s="163" t="s">
        <v>1366</v>
      </c>
      <c r="C22" s="380" t="s">
        <v>1315</v>
      </c>
      <c r="D22" s="6" t="s">
        <v>843</v>
      </c>
      <c r="E22" s="216">
        <v>2017</v>
      </c>
      <c r="F22" s="16">
        <f t="shared" si="0"/>
        <v>2</v>
      </c>
      <c r="G22" s="58">
        <f t="shared" si="1"/>
        <v>1</v>
      </c>
      <c r="H22" s="349" t="b">
        <f t="shared" si="2"/>
        <v>0</v>
      </c>
      <c r="I22" s="350">
        <f t="shared" si="3"/>
        <v>1</v>
      </c>
      <c r="J22" s="382">
        <f t="shared" si="4"/>
        <v>0</v>
      </c>
      <c r="K22" s="382">
        <f t="shared" si="5"/>
        <v>0</v>
      </c>
      <c r="L22" s="382">
        <f t="shared" si="6"/>
        <v>2</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7" t="s">
        <v>51</v>
      </c>
      <c r="B12" s="103">
        <v>20</v>
      </c>
      <c r="E12" s="100">
        <v>11</v>
      </c>
      <c r="F12" s="101">
        <v>0.5</v>
      </c>
    </row>
    <row r="13" spans="1:6" x14ac:dyDescent="0.25">
      <c r="A13" s="528"/>
      <c r="B13" s="103">
        <v>10</v>
      </c>
      <c r="E13" s="100">
        <v>12</v>
      </c>
      <c r="F13" s="101">
        <v>0.5</v>
      </c>
    </row>
    <row r="14" spans="1:6" x14ac:dyDescent="0.25">
      <c r="A14" s="102" t="s">
        <v>52</v>
      </c>
      <c r="B14" s="103">
        <v>10</v>
      </c>
      <c r="E14" s="100">
        <v>13</v>
      </c>
      <c r="F14" s="101">
        <v>0.5</v>
      </c>
    </row>
    <row r="15" spans="1:6" x14ac:dyDescent="0.25">
      <c r="A15" s="527" t="s">
        <v>10</v>
      </c>
      <c r="B15" s="104">
        <v>100</v>
      </c>
      <c r="E15" s="100">
        <v>14</v>
      </c>
      <c r="F15" s="101">
        <v>0.5</v>
      </c>
    </row>
    <row r="16" spans="1:6" x14ac:dyDescent="0.25">
      <c r="A16" s="529"/>
      <c r="B16" s="104">
        <v>200</v>
      </c>
      <c r="E16" s="100">
        <v>15</v>
      </c>
      <c r="F16" s="101">
        <v>0.5</v>
      </c>
    </row>
    <row r="17" spans="1:6" ht="15.75" thickBot="1" x14ac:dyDescent="0.3">
      <c r="A17" s="530"/>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4" t="s">
        <v>328</v>
      </c>
      <c r="B36" s="111">
        <v>100</v>
      </c>
    </row>
    <row r="37" spans="1:2" x14ac:dyDescent="0.25">
      <c r="A37" s="525"/>
      <c r="B37" s="112">
        <v>80</v>
      </c>
    </row>
    <row r="38" spans="1:2" x14ac:dyDescent="0.25">
      <c r="A38" s="525"/>
      <c r="B38" s="112">
        <v>0</v>
      </c>
    </row>
    <row r="39" spans="1:2" ht="15.75" thickBot="1" x14ac:dyDescent="0.3">
      <c r="A39" s="526"/>
      <c r="B39" s="113">
        <v>20</v>
      </c>
    </row>
    <row r="40" spans="1:2" x14ac:dyDescent="0.25">
      <c r="A40" s="524" t="s">
        <v>329</v>
      </c>
      <c r="B40" s="114">
        <v>30</v>
      </c>
    </row>
    <row r="41" spans="1:2" x14ac:dyDescent="0.25">
      <c r="A41" s="525"/>
      <c r="B41" s="112">
        <v>20</v>
      </c>
    </row>
    <row r="42" spans="1:2" x14ac:dyDescent="0.25">
      <c r="A42" s="525"/>
      <c r="B42" s="112">
        <v>15</v>
      </c>
    </row>
    <row r="43" spans="1:2" ht="15.75" thickBot="1" x14ac:dyDescent="0.3">
      <c r="A43" s="526"/>
      <c r="B43" s="115">
        <v>10</v>
      </c>
    </row>
    <row r="44" spans="1:2" x14ac:dyDescent="0.25">
      <c r="A44" s="524" t="s">
        <v>11</v>
      </c>
      <c r="B44" s="111">
        <v>60</v>
      </c>
    </row>
    <row r="45" spans="1:2" x14ac:dyDescent="0.25">
      <c r="A45" s="525"/>
      <c r="B45" s="112">
        <v>40</v>
      </c>
    </row>
    <row r="46" spans="1:2" x14ac:dyDescent="0.25">
      <c r="A46" s="525"/>
      <c r="B46" s="112">
        <v>0</v>
      </c>
    </row>
    <row r="47" spans="1:2" ht="15.75" thickBot="1" x14ac:dyDescent="0.3">
      <c r="A47" s="526"/>
      <c r="B47" s="113">
        <v>20</v>
      </c>
    </row>
    <row r="48" spans="1:2" x14ac:dyDescent="0.25">
      <c r="A48" s="524" t="s">
        <v>12</v>
      </c>
      <c r="B48" s="111">
        <v>15</v>
      </c>
    </row>
    <row r="49" spans="1:2" x14ac:dyDescent="0.25">
      <c r="A49" s="525"/>
      <c r="B49" s="112">
        <v>10</v>
      </c>
    </row>
    <row r="50" spans="1:2" x14ac:dyDescent="0.25">
      <c r="A50" s="525"/>
      <c r="B50" s="112">
        <v>7.5</v>
      </c>
    </row>
    <row r="51" spans="1:2" ht="15.75" thickBot="1" x14ac:dyDescent="0.3">
      <c r="A51" s="525"/>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tabColor rgb="FF00B050"/>
    <pageSetUpPr fitToPage="1"/>
  </sheetPr>
  <dimension ref="A1:R261"/>
  <sheetViews>
    <sheetView topLeftCell="A13" zoomScaleNormal="100" workbookViewId="0">
      <selection activeCell="M100" sqref="M100"/>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Arhitectură și Urbanism</v>
      </c>
      <c r="B2" s="332"/>
      <c r="E2" s="61"/>
      <c r="F2" s="63"/>
      <c r="G2" s="62"/>
      <c r="H2" s="289"/>
    </row>
    <row r="3" spans="1:9" s="60" customFormat="1" x14ac:dyDescent="0.2">
      <c r="A3" s="346" t="str">
        <f>IF(ISBLANK(departament),"","Departamentul " &amp; departament)</f>
        <v>Departamentul Arhitectură</v>
      </c>
      <c r="B3" s="332"/>
      <c r="E3" s="61"/>
      <c r="F3" s="63"/>
      <c r="G3" s="62"/>
      <c r="H3" s="289"/>
    </row>
    <row r="4" spans="1:9" x14ac:dyDescent="0.25">
      <c r="A4" s="534" t="s">
        <v>838</v>
      </c>
      <c r="B4" s="534"/>
      <c r="C4" s="534"/>
      <c r="D4" s="534"/>
      <c r="E4" s="534"/>
      <c r="F4" s="534"/>
      <c r="G4" s="226"/>
      <c r="H4" s="291"/>
    </row>
    <row r="5" spans="1:9" x14ac:dyDescent="0.25">
      <c r="A5" s="534" t="s">
        <v>850</v>
      </c>
      <c r="B5" s="534"/>
      <c r="C5" s="534"/>
      <c r="D5" s="534"/>
      <c r="E5" s="534"/>
      <c r="F5" s="534"/>
      <c r="G5" s="226"/>
    </row>
    <row r="6" spans="1:9" ht="13.5" customHeight="1" x14ac:dyDescent="0.25">
      <c r="E6" s="64"/>
      <c r="F6" s="347" t="str">
        <f>CONCATENATE(functie," ",nume_candidat)</f>
        <v>Conferențiar Blidariu Cristian Tiberiu</v>
      </c>
    </row>
    <row r="7" spans="1:9" ht="18.75" customHeight="1" x14ac:dyDescent="0.25">
      <c r="A7" s="532" t="s">
        <v>339</v>
      </c>
      <c r="B7" s="542" t="s">
        <v>851</v>
      </c>
      <c r="C7" s="542" t="s">
        <v>844</v>
      </c>
      <c r="D7" s="542" t="s">
        <v>845</v>
      </c>
      <c r="E7" s="542" t="s">
        <v>2</v>
      </c>
      <c r="F7" s="532" t="s">
        <v>545</v>
      </c>
      <c r="G7" s="532" t="s">
        <v>4</v>
      </c>
      <c r="H7" s="553" t="s">
        <v>542</v>
      </c>
      <c r="I7" s="539" t="s">
        <v>552</v>
      </c>
    </row>
    <row r="8" spans="1:9" ht="18.75" customHeight="1" x14ac:dyDescent="0.25">
      <c r="A8" s="549"/>
      <c r="B8" s="543"/>
      <c r="C8" s="543"/>
      <c r="D8" s="543"/>
      <c r="E8" s="543"/>
      <c r="F8" s="549"/>
      <c r="G8" s="549"/>
      <c r="H8" s="554"/>
      <c r="I8" s="539"/>
    </row>
    <row r="9" spans="1:9" ht="18.75" customHeight="1" x14ac:dyDescent="0.25">
      <c r="A9" s="549"/>
      <c r="B9" s="543"/>
      <c r="C9" s="543"/>
      <c r="D9" s="543"/>
      <c r="E9" s="543"/>
      <c r="F9" s="533"/>
      <c r="G9" s="533"/>
      <c r="H9" s="554"/>
      <c r="I9" s="539"/>
    </row>
    <row r="10" spans="1:9" ht="18.75" customHeight="1" x14ac:dyDescent="0.25">
      <c r="A10" s="533"/>
      <c r="B10" s="544"/>
      <c r="C10" s="544"/>
      <c r="D10" s="544"/>
      <c r="E10" s="544"/>
      <c r="F10" s="348" t="str">
        <f>CONCATENATE("ultimii ",durata_evaluare," ani")</f>
        <v>ultimii 5 ani</v>
      </c>
      <c r="G10" s="348" t="str">
        <f>CONCATENATE("ultimii                                  ",durata_evaluare," ani")</f>
        <v>ultimii                                  5 ani</v>
      </c>
      <c r="H10" s="555"/>
      <c r="I10" s="539"/>
    </row>
    <row r="11" spans="1:9" x14ac:dyDescent="0.25">
      <c r="A11" s="88"/>
      <c r="B11" s="65"/>
      <c r="C11" s="65"/>
      <c r="D11" s="65"/>
      <c r="E11" s="30"/>
      <c r="F11" s="148">
        <f>SUMIF(F12:F1012,"&gt;0")</f>
        <v>1790</v>
      </c>
      <c r="G11" s="4">
        <f>SUMIF(G12:G1110,"&gt;0")</f>
        <v>88</v>
      </c>
      <c r="H11" s="298"/>
    </row>
    <row r="12" spans="1:9" x14ac:dyDescent="0.25">
      <c r="A12" s="37">
        <v>1</v>
      </c>
      <c r="B12" s="163" t="s">
        <v>1304</v>
      </c>
      <c r="C12" s="380" t="s">
        <v>1305</v>
      </c>
      <c r="D12" s="7" t="s">
        <v>849</v>
      </c>
      <c r="E12" s="220">
        <v>2017</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25">
      <c r="A13" s="37">
        <v>2</v>
      </c>
      <c r="B13" s="163" t="s">
        <v>1304</v>
      </c>
      <c r="C13" s="7" t="s">
        <v>1306</v>
      </c>
      <c r="D13" s="7" t="s">
        <v>849</v>
      </c>
      <c r="E13" s="507">
        <v>2017</v>
      </c>
      <c r="F13" s="16">
        <f t="shared" si="0"/>
        <v>20</v>
      </c>
      <c r="G13" s="58">
        <f t="shared" si="1"/>
        <v>1</v>
      </c>
      <c r="H13" s="349" t="b">
        <f t="shared" si="2"/>
        <v>0</v>
      </c>
      <c r="I13" s="350">
        <f t="shared" si="3"/>
        <v>1</v>
      </c>
    </row>
    <row r="14" spans="1:9" x14ac:dyDescent="0.25">
      <c r="A14" s="37">
        <v>3</v>
      </c>
      <c r="B14" s="163" t="s">
        <v>1304</v>
      </c>
      <c r="C14" s="380" t="s">
        <v>1307</v>
      </c>
      <c r="D14" s="7" t="s">
        <v>849</v>
      </c>
      <c r="E14" s="507">
        <v>2017</v>
      </c>
      <c r="F14" s="16">
        <f t="shared" si="0"/>
        <v>20</v>
      </c>
      <c r="G14" s="58">
        <f t="shared" si="1"/>
        <v>1</v>
      </c>
      <c r="H14" s="349" t="b">
        <f t="shared" si="2"/>
        <v>0</v>
      </c>
      <c r="I14" s="350">
        <f t="shared" si="3"/>
        <v>1</v>
      </c>
    </row>
    <row r="15" spans="1:9" x14ac:dyDescent="0.25">
      <c r="A15" s="37">
        <v>4</v>
      </c>
      <c r="B15" s="163" t="s">
        <v>1304</v>
      </c>
      <c r="C15" s="380" t="s">
        <v>1308</v>
      </c>
      <c r="D15" s="6" t="s">
        <v>849</v>
      </c>
      <c r="E15" s="507">
        <v>2017</v>
      </c>
      <c r="F15" s="16">
        <f t="shared" si="0"/>
        <v>20</v>
      </c>
      <c r="G15" s="58">
        <f t="shared" si="1"/>
        <v>1</v>
      </c>
      <c r="H15" s="349" t="b">
        <f t="shared" si="2"/>
        <v>0</v>
      </c>
      <c r="I15" s="350">
        <f t="shared" si="3"/>
        <v>1</v>
      </c>
    </row>
    <row r="16" spans="1:9" x14ac:dyDescent="0.25">
      <c r="A16" s="37">
        <v>5</v>
      </c>
      <c r="B16" s="163" t="s">
        <v>1304</v>
      </c>
      <c r="C16" s="380" t="s">
        <v>1309</v>
      </c>
      <c r="D16" s="6" t="s">
        <v>849</v>
      </c>
      <c r="E16" s="507">
        <v>2017</v>
      </c>
      <c r="F16" s="16">
        <f t="shared" si="0"/>
        <v>20</v>
      </c>
      <c r="G16" s="58">
        <f t="shared" si="1"/>
        <v>1</v>
      </c>
      <c r="H16" s="349" t="b">
        <f t="shared" si="2"/>
        <v>0</v>
      </c>
      <c r="I16" s="350">
        <f t="shared" si="3"/>
        <v>1</v>
      </c>
    </row>
    <row r="17" spans="1:9" x14ac:dyDescent="0.25">
      <c r="A17" s="37">
        <v>6</v>
      </c>
      <c r="B17" s="163" t="s">
        <v>1304</v>
      </c>
      <c r="C17" s="6" t="s">
        <v>1310</v>
      </c>
      <c r="D17" s="6" t="s">
        <v>849</v>
      </c>
      <c r="E17" s="507">
        <v>2017</v>
      </c>
      <c r="F17" s="16">
        <f t="shared" si="0"/>
        <v>20</v>
      </c>
      <c r="G17" s="58">
        <f t="shared" si="1"/>
        <v>1</v>
      </c>
      <c r="H17" s="349" t="b">
        <f t="shared" si="2"/>
        <v>0</v>
      </c>
      <c r="I17" s="350">
        <f t="shared" si="3"/>
        <v>1</v>
      </c>
    </row>
    <row r="18" spans="1:9" x14ac:dyDescent="0.25">
      <c r="A18" s="37">
        <v>7</v>
      </c>
      <c r="B18" s="163" t="s">
        <v>1304</v>
      </c>
      <c r="C18" s="6" t="s">
        <v>1311</v>
      </c>
      <c r="D18" s="6" t="s">
        <v>849</v>
      </c>
      <c r="E18" s="507">
        <v>2017</v>
      </c>
      <c r="F18" s="16">
        <f t="shared" si="0"/>
        <v>20</v>
      </c>
      <c r="G18" s="58">
        <f t="shared" si="1"/>
        <v>1</v>
      </c>
      <c r="H18" s="349" t="b">
        <f t="shared" si="2"/>
        <v>0</v>
      </c>
      <c r="I18" s="350">
        <f t="shared" si="3"/>
        <v>1</v>
      </c>
    </row>
    <row r="19" spans="1:9" x14ac:dyDescent="0.25">
      <c r="A19" s="37">
        <v>8</v>
      </c>
      <c r="B19" s="163" t="s">
        <v>1304</v>
      </c>
      <c r="C19" s="6" t="s">
        <v>1312</v>
      </c>
      <c r="D19" s="6" t="s">
        <v>849</v>
      </c>
      <c r="E19" s="507">
        <v>2017</v>
      </c>
      <c r="F19" s="16">
        <f t="shared" si="0"/>
        <v>20</v>
      </c>
      <c r="G19" s="58">
        <f t="shared" si="1"/>
        <v>1</v>
      </c>
      <c r="H19" s="349" t="b">
        <f t="shared" si="2"/>
        <v>0</v>
      </c>
      <c r="I19" s="350">
        <f t="shared" si="3"/>
        <v>1</v>
      </c>
    </row>
    <row r="20" spans="1:9" x14ac:dyDescent="0.25">
      <c r="A20" s="37">
        <v>9</v>
      </c>
      <c r="B20" s="163" t="s">
        <v>1304</v>
      </c>
      <c r="C20" s="6" t="s">
        <v>1313</v>
      </c>
      <c r="D20" s="6" t="s">
        <v>849</v>
      </c>
      <c r="E20" s="507">
        <v>2017</v>
      </c>
      <c r="F20" s="16">
        <f t="shared" si="0"/>
        <v>20</v>
      </c>
      <c r="G20" s="58">
        <f t="shared" si="1"/>
        <v>1</v>
      </c>
      <c r="H20" s="349" t="b">
        <f t="shared" si="2"/>
        <v>0</v>
      </c>
      <c r="I20" s="350">
        <f t="shared" si="3"/>
        <v>1</v>
      </c>
    </row>
    <row r="21" spans="1:9" x14ac:dyDescent="0.25">
      <c r="A21" s="37">
        <v>10</v>
      </c>
      <c r="B21" s="163" t="s">
        <v>1304</v>
      </c>
      <c r="C21" s="6" t="s">
        <v>1318</v>
      </c>
      <c r="D21" s="6" t="s">
        <v>849</v>
      </c>
      <c r="E21" s="507">
        <v>2017</v>
      </c>
      <c r="F21" s="16">
        <f t="shared" si="0"/>
        <v>20</v>
      </c>
      <c r="G21" s="58">
        <f t="shared" si="1"/>
        <v>1</v>
      </c>
      <c r="H21" s="349" t="b">
        <f t="shared" si="2"/>
        <v>0</v>
      </c>
      <c r="I21" s="350">
        <f t="shared" si="3"/>
        <v>1</v>
      </c>
    </row>
    <row r="22" spans="1:9" x14ac:dyDescent="0.25">
      <c r="A22" s="37">
        <v>11</v>
      </c>
      <c r="B22" s="163" t="s">
        <v>1304</v>
      </c>
      <c r="C22" s="6" t="s">
        <v>1319</v>
      </c>
      <c r="D22" s="6" t="s">
        <v>849</v>
      </c>
      <c r="E22" s="507">
        <v>2017</v>
      </c>
      <c r="F22" s="16">
        <f t="shared" si="0"/>
        <v>20</v>
      </c>
      <c r="G22" s="58">
        <f t="shared" si="1"/>
        <v>1</v>
      </c>
      <c r="H22" s="349" t="b">
        <f t="shared" si="2"/>
        <v>0</v>
      </c>
      <c r="I22" s="350">
        <f t="shared" si="3"/>
        <v>1</v>
      </c>
    </row>
    <row r="23" spans="1:9" x14ac:dyDescent="0.25">
      <c r="A23" s="37">
        <v>12</v>
      </c>
      <c r="B23" s="163" t="s">
        <v>1304</v>
      </c>
      <c r="C23" s="6" t="s">
        <v>1320</v>
      </c>
      <c r="D23" s="6" t="s">
        <v>849</v>
      </c>
      <c r="E23" s="507">
        <v>2017</v>
      </c>
      <c r="F23" s="16">
        <f t="shared" si="0"/>
        <v>20</v>
      </c>
      <c r="G23" s="58">
        <f t="shared" si="1"/>
        <v>1</v>
      </c>
      <c r="H23" s="349" t="b">
        <f t="shared" si="2"/>
        <v>0</v>
      </c>
      <c r="I23" s="350">
        <f t="shared" si="3"/>
        <v>1</v>
      </c>
    </row>
    <row r="24" spans="1:9" x14ac:dyDescent="0.25">
      <c r="A24" s="37">
        <v>13</v>
      </c>
      <c r="B24" s="163" t="s">
        <v>1304</v>
      </c>
      <c r="C24" s="6" t="s">
        <v>1321</v>
      </c>
      <c r="D24" s="6" t="s">
        <v>849</v>
      </c>
      <c r="E24" s="507">
        <v>2017</v>
      </c>
      <c r="F24" s="16">
        <f t="shared" si="0"/>
        <v>20</v>
      </c>
      <c r="G24" s="58">
        <f t="shared" si="1"/>
        <v>1</v>
      </c>
      <c r="H24" s="349" t="b">
        <f t="shared" si="2"/>
        <v>0</v>
      </c>
      <c r="I24" s="350">
        <f t="shared" si="3"/>
        <v>1</v>
      </c>
    </row>
    <row r="25" spans="1:9" x14ac:dyDescent="0.25">
      <c r="A25" s="37">
        <v>14</v>
      </c>
      <c r="B25" s="163" t="s">
        <v>1304</v>
      </c>
      <c r="C25" s="6" t="s">
        <v>1322</v>
      </c>
      <c r="D25" s="6" t="s">
        <v>849</v>
      </c>
      <c r="E25" s="507">
        <v>2017</v>
      </c>
      <c r="F25" s="16">
        <f t="shared" si="0"/>
        <v>20</v>
      </c>
      <c r="G25" s="58">
        <f t="shared" si="1"/>
        <v>1</v>
      </c>
      <c r="H25" s="349" t="b">
        <f t="shared" si="2"/>
        <v>0</v>
      </c>
      <c r="I25" s="350">
        <f t="shared" si="3"/>
        <v>1</v>
      </c>
    </row>
    <row r="26" spans="1:9" x14ac:dyDescent="0.25">
      <c r="A26" s="37">
        <v>15</v>
      </c>
      <c r="B26" s="163" t="s">
        <v>1304</v>
      </c>
      <c r="C26" s="6" t="s">
        <v>1323</v>
      </c>
      <c r="D26" s="6" t="s">
        <v>849</v>
      </c>
      <c r="E26" s="507">
        <v>2017</v>
      </c>
      <c r="F26" s="16">
        <f t="shared" si="0"/>
        <v>20</v>
      </c>
      <c r="G26" s="58">
        <f t="shared" si="1"/>
        <v>1</v>
      </c>
      <c r="H26" s="349" t="b">
        <f t="shared" si="2"/>
        <v>0</v>
      </c>
      <c r="I26" s="350">
        <f t="shared" si="3"/>
        <v>1</v>
      </c>
    </row>
    <row r="27" spans="1:9" x14ac:dyDescent="0.25">
      <c r="A27" s="37">
        <v>16</v>
      </c>
      <c r="B27" s="163" t="s">
        <v>1304</v>
      </c>
      <c r="C27" s="6" t="s">
        <v>1324</v>
      </c>
      <c r="D27" s="6" t="s">
        <v>849</v>
      </c>
      <c r="E27" s="507">
        <v>2017</v>
      </c>
      <c r="F27" s="16">
        <f t="shared" si="0"/>
        <v>20</v>
      </c>
      <c r="G27" s="58">
        <f t="shared" si="1"/>
        <v>1</v>
      </c>
      <c r="H27" s="349" t="b">
        <f t="shared" si="2"/>
        <v>0</v>
      </c>
      <c r="I27" s="350">
        <f t="shared" si="3"/>
        <v>1</v>
      </c>
    </row>
    <row r="28" spans="1:9" x14ac:dyDescent="0.25">
      <c r="A28" s="37">
        <v>17</v>
      </c>
      <c r="B28" s="163" t="s">
        <v>1304</v>
      </c>
      <c r="C28" s="380" t="s">
        <v>1305</v>
      </c>
      <c r="D28" s="6" t="s">
        <v>849</v>
      </c>
      <c r="E28" s="216">
        <v>2018</v>
      </c>
      <c r="F28" s="16">
        <f t="shared" si="0"/>
        <v>20</v>
      </c>
      <c r="G28" s="58">
        <f t="shared" si="1"/>
        <v>1</v>
      </c>
      <c r="H28" s="349" t="b">
        <f t="shared" si="2"/>
        <v>0</v>
      </c>
      <c r="I28" s="350">
        <f t="shared" si="3"/>
        <v>1</v>
      </c>
    </row>
    <row r="29" spans="1:9" x14ac:dyDescent="0.25">
      <c r="A29" s="37">
        <v>18</v>
      </c>
      <c r="B29" s="163" t="s">
        <v>1304</v>
      </c>
      <c r="C29" s="380" t="s">
        <v>1306</v>
      </c>
      <c r="D29" s="6" t="s">
        <v>849</v>
      </c>
      <c r="E29" s="506">
        <v>2018</v>
      </c>
      <c r="F29" s="16">
        <f t="shared" si="0"/>
        <v>20</v>
      </c>
      <c r="G29" s="58">
        <f t="shared" si="1"/>
        <v>1</v>
      </c>
      <c r="H29" s="349" t="b">
        <f t="shared" si="2"/>
        <v>0</v>
      </c>
      <c r="I29" s="350">
        <f t="shared" si="3"/>
        <v>1</v>
      </c>
    </row>
    <row r="30" spans="1:9" x14ac:dyDescent="0.25">
      <c r="A30" s="37">
        <v>19</v>
      </c>
      <c r="B30" s="163" t="s">
        <v>1304</v>
      </c>
      <c r="C30" s="380" t="s">
        <v>1307</v>
      </c>
      <c r="D30" s="6" t="s">
        <v>849</v>
      </c>
      <c r="E30" s="506">
        <v>2018</v>
      </c>
      <c r="F30" s="16">
        <f t="shared" si="0"/>
        <v>20</v>
      </c>
      <c r="G30" s="58">
        <f t="shared" si="1"/>
        <v>1</v>
      </c>
      <c r="H30" s="349" t="b">
        <f t="shared" si="2"/>
        <v>0</v>
      </c>
      <c r="I30" s="350">
        <f t="shared" si="3"/>
        <v>1</v>
      </c>
    </row>
    <row r="31" spans="1:9" x14ac:dyDescent="0.25">
      <c r="A31" s="37">
        <v>20</v>
      </c>
      <c r="B31" s="163" t="s">
        <v>1304</v>
      </c>
      <c r="C31" s="380" t="s">
        <v>1308</v>
      </c>
      <c r="D31" s="6" t="s">
        <v>849</v>
      </c>
      <c r="E31" s="506">
        <v>2018</v>
      </c>
      <c r="F31" s="16">
        <f t="shared" si="0"/>
        <v>20</v>
      </c>
      <c r="G31" s="58">
        <f t="shared" si="1"/>
        <v>1</v>
      </c>
      <c r="H31" s="349" t="b">
        <f t="shared" si="2"/>
        <v>0</v>
      </c>
      <c r="I31" s="350">
        <f t="shared" si="3"/>
        <v>1</v>
      </c>
    </row>
    <row r="32" spans="1:9" x14ac:dyDescent="0.25">
      <c r="A32" s="37">
        <v>21</v>
      </c>
      <c r="B32" s="163" t="s">
        <v>1304</v>
      </c>
      <c r="C32" s="380" t="s">
        <v>1309</v>
      </c>
      <c r="D32" s="6" t="s">
        <v>849</v>
      </c>
      <c r="E32" s="506">
        <v>2018</v>
      </c>
      <c r="F32" s="16">
        <f t="shared" si="0"/>
        <v>20</v>
      </c>
      <c r="G32" s="58">
        <f t="shared" si="1"/>
        <v>1</v>
      </c>
      <c r="H32" s="349" t="b">
        <f t="shared" si="2"/>
        <v>0</v>
      </c>
      <c r="I32" s="350">
        <f t="shared" si="3"/>
        <v>1</v>
      </c>
    </row>
    <row r="33" spans="1:9" x14ac:dyDescent="0.25">
      <c r="A33" s="37">
        <v>22</v>
      </c>
      <c r="B33" s="163" t="s">
        <v>1304</v>
      </c>
      <c r="C33" s="6" t="s">
        <v>1310</v>
      </c>
      <c r="D33" s="6" t="s">
        <v>849</v>
      </c>
      <c r="E33" s="506">
        <v>2018</v>
      </c>
      <c r="F33" s="16">
        <f t="shared" si="0"/>
        <v>20</v>
      </c>
      <c r="G33" s="58">
        <f t="shared" si="1"/>
        <v>1</v>
      </c>
      <c r="H33" s="349" t="b">
        <f t="shared" si="2"/>
        <v>0</v>
      </c>
      <c r="I33" s="350">
        <f t="shared" si="3"/>
        <v>1</v>
      </c>
    </row>
    <row r="34" spans="1:9" x14ac:dyDescent="0.25">
      <c r="A34" s="37">
        <v>23</v>
      </c>
      <c r="B34" s="163" t="s">
        <v>1304</v>
      </c>
      <c r="C34" s="6" t="s">
        <v>1311</v>
      </c>
      <c r="D34" s="6" t="s">
        <v>849</v>
      </c>
      <c r="E34" s="506">
        <v>2018</v>
      </c>
      <c r="F34" s="16">
        <f t="shared" si="0"/>
        <v>20</v>
      </c>
      <c r="G34" s="58">
        <f t="shared" si="1"/>
        <v>1</v>
      </c>
      <c r="H34" s="349" t="b">
        <f t="shared" si="2"/>
        <v>0</v>
      </c>
      <c r="I34" s="350">
        <f t="shared" si="3"/>
        <v>1</v>
      </c>
    </row>
    <row r="35" spans="1:9" x14ac:dyDescent="0.25">
      <c r="A35" s="37">
        <v>24</v>
      </c>
      <c r="B35" s="163" t="s">
        <v>1304</v>
      </c>
      <c r="C35" s="6" t="s">
        <v>1312</v>
      </c>
      <c r="D35" s="6" t="s">
        <v>849</v>
      </c>
      <c r="E35" s="506">
        <v>2018</v>
      </c>
      <c r="F35" s="16">
        <f t="shared" si="0"/>
        <v>20</v>
      </c>
      <c r="G35" s="58">
        <f t="shared" si="1"/>
        <v>1</v>
      </c>
      <c r="H35" s="349" t="b">
        <f t="shared" si="2"/>
        <v>0</v>
      </c>
      <c r="I35" s="350">
        <f t="shared" si="3"/>
        <v>1</v>
      </c>
    </row>
    <row r="36" spans="1:9" x14ac:dyDescent="0.25">
      <c r="A36" s="37">
        <v>25</v>
      </c>
      <c r="B36" s="163" t="s">
        <v>1304</v>
      </c>
      <c r="C36" s="6" t="s">
        <v>1313</v>
      </c>
      <c r="D36" s="6" t="s">
        <v>849</v>
      </c>
      <c r="E36" s="506">
        <v>2018</v>
      </c>
      <c r="F36" s="16">
        <f t="shared" si="0"/>
        <v>20</v>
      </c>
      <c r="G36" s="58">
        <f t="shared" si="1"/>
        <v>1</v>
      </c>
      <c r="H36" s="349" t="b">
        <f t="shared" si="2"/>
        <v>0</v>
      </c>
      <c r="I36" s="350">
        <f t="shared" si="3"/>
        <v>1</v>
      </c>
    </row>
    <row r="37" spans="1:9" x14ac:dyDescent="0.25">
      <c r="A37" s="37">
        <v>26</v>
      </c>
      <c r="B37" s="163" t="s">
        <v>1304</v>
      </c>
      <c r="C37" s="6" t="s">
        <v>1318</v>
      </c>
      <c r="D37" s="6" t="s">
        <v>849</v>
      </c>
      <c r="E37" s="506">
        <v>2018</v>
      </c>
      <c r="F37" s="16">
        <f t="shared" si="0"/>
        <v>20</v>
      </c>
      <c r="G37" s="58">
        <f t="shared" si="1"/>
        <v>1</v>
      </c>
      <c r="H37" s="349" t="b">
        <f t="shared" si="2"/>
        <v>0</v>
      </c>
      <c r="I37" s="350">
        <f t="shared" si="3"/>
        <v>1</v>
      </c>
    </row>
    <row r="38" spans="1:9" x14ac:dyDescent="0.25">
      <c r="A38" s="37">
        <v>27</v>
      </c>
      <c r="B38" s="163" t="s">
        <v>1304</v>
      </c>
      <c r="C38" s="6" t="s">
        <v>1319</v>
      </c>
      <c r="D38" s="6" t="s">
        <v>849</v>
      </c>
      <c r="E38" s="506">
        <v>2018</v>
      </c>
      <c r="F38" s="16">
        <f t="shared" si="0"/>
        <v>20</v>
      </c>
      <c r="G38" s="58">
        <f t="shared" si="1"/>
        <v>1</v>
      </c>
      <c r="H38" s="349" t="b">
        <f t="shared" si="2"/>
        <v>0</v>
      </c>
      <c r="I38" s="350">
        <f t="shared" si="3"/>
        <v>1</v>
      </c>
    </row>
    <row r="39" spans="1:9" x14ac:dyDescent="0.25">
      <c r="A39" s="37">
        <v>28</v>
      </c>
      <c r="B39" s="163" t="s">
        <v>1304</v>
      </c>
      <c r="C39" s="6" t="s">
        <v>1320</v>
      </c>
      <c r="D39" s="6" t="s">
        <v>849</v>
      </c>
      <c r="E39" s="506">
        <v>2018</v>
      </c>
      <c r="F39" s="16">
        <f t="shared" si="0"/>
        <v>20</v>
      </c>
      <c r="G39" s="58">
        <f t="shared" si="1"/>
        <v>1</v>
      </c>
      <c r="H39" s="349" t="b">
        <f t="shared" si="2"/>
        <v>0</v>
      </c>
      <c r="I39" s="350">
        <f t="shared" si="3"/>
        <v>1</v>
      </c>
    </row>
    <row r="40" spans="1:9" x14ac:dyDescent="0.25">
      <c r="A40" s="37">
        <v>29</v>
      </c>
      <c r="B40" s="163" t="s">
        <v>1304</v>
      </c>
      <c r="C40" s="6" t="s">
        <v>1321</v>
      </c>
      <c r="D40" s="6" t="s">
        <v>849</v>
      </c>
      <c r="E40" s="506">
        <v>2018</v>
      </c>
      <c r="F40" s="16">
        <f t="shared" si="0"/>
        <v>20</v>
      </c>
      <c r="G40" s="58">
        <f t="shared" si="1"/>
        <v>1</v>
      </c>
      <c r="H40" s="349" t="b">
        <f t="shared" si="2"/>
        <v>0</v>
      </c>
      <c r="I40" s="350">
        <f t="shared" si="3"/>
        <v>1</v>
      </c>
    </row>
    <row r="41" spans="1:9" x14ac:dyDescent="0.25">
      <c r="A41" s="37">
        <v>30</v>
      </c>
      <c r="B41" s="163" t="s">
        <v>1304</v>
      </c>
      <c r="C41" s="6" t="s">
        <v>1322</v>
      </c>
      <c r="D41" s="6" t="s">
        <v>849</v>
      </c>
      <c r="E41" s="506">
        <v>2018</v>
      </c>
      <c r="F41" s="16">
        <f t="shared" si="0"/>
        <v>20</v>
      </c>
      <c r="G41" s="58">
        <f t="shared" si="1"/>
        <v>1</v>
      </c>
      <c r="H41" s="349" t="b">
        <f t="shared" si="2"/>
        <v>0</v>
      </c>
      <c r="I41" s="350">
        <f t="shared" si="3"/>
        <v>1</v>
      </c>
    </row>
    <row r="42" spans="1:9" x14ac:dyDescent="0.25">
      <c r="A42" s="37">
        <v>31</v>
      </c>
      <c r="B42" s="163" t="s">
        <v>1304</v>
      </c>
      <c r="C42" s="6" t="s">
        <v>1323</v>
      </c>
      <c r="D42" s="6" t="s">
        <v>849</v>
      </c>
      <c r="E42" s="506">
        <v>2018</v>
      </c>
      <c r="F42" s="16">
        <f t="shared" si="0"/>
        <v>20</v>
      </c>
      <c r="G42" s="58">
        <f t="shared" si="1"/>
        <v>1</v>
      </c>
      <c r="H42" s="349" t="b">
        <f t="shared" si="2"/>
        <v>0</v>
      </c>
      <c r="I42" s="350">
        <f t="shared" si="3"/>
        <v>1</v>
      </c>
    </row>
    <row r="43" spans="1:9" x14ac:dyDescent="0.25">
      <c r="A43" s="37">
        <v>32</v>
      </c>
      <c r="B43" s="163" t="s">
        <v>1304</v>
      </c>
      <c r="C43" s="6" t="s">
        <v>1324</v>
      </c>
      <c r="D43" s="6" t="s">
        <v>849</v>
      </c>
      <c r="E43" s="506">
        <v>2018</v>
      </c>
      <c r="F43" s="16">
        <f t="shared" si="0"/>
        <v>20</v>
      </c>
      <c r="G43" s="58">
        <f t="shared" si="1"/>
        <v>1</v>
      </c>
      <c r="H43" s="349" t="b">
        <f t="shared" si="2"/>
        <v>0</v>
      </c>
      <c r="I43" s="350">
        <f t="shared" si="3"/>
        <v>1</v>
      </c>
    </row>
    <row r="44" spans="1:9" x14ac:dyDescent="0.25">
      <c r="A44" s="37">
        <v>33</v>
      </c>
      <c r="B44" s="163" t="s">
        <v>1304</v>
      </c>
      <c r="C44" s="380" t="s">
        <v>1305</v>
      </c>
      <c r="D44" s="6" t="s">
        <v>849</v>
      </c>
      <c r="E44" s="216">
        <v>2019</v>
      </c>
      <c r="F44" s="16">
        <f t="shared" si="0"/>
        <v>20</v>
      </c>
      <c r="G44" s="58">
        <f t="shared" ref="G44:G75" si="4">IF(OR($C44="",,$E44="",$E44&gt;an_final),"",IF($E44&gt;=an_initial,1,""))</f>
        <v>1</v>
      </c>
      <c r="H44" s="349" t="b">
        <f t="shared" si="2"/>
        <v>0</v>
      </c>
      <c r="I44" s="350">
        <f t="shared" ref="I44:I75" si="5">LEN(C44)-LEN(SUBSTITUTE(C44,",",""))+1</f>
        <v>1</v>
      </c>
    </row>
    <row r="45" spans="1:9" x14ac:dyDescent="0.25">
      <c r="A45" s="37">
        <v>34</v>
      </c>
      <c r="B45" s="163" t="s">
        <v>1304</v>
      </c>
      <c r="C45" s="380" t="s">
        <v>1306</v>
      </c>
      <c r="D45" s="6" t="s">
        <v>849</v>
      </c>
      <c r="E45" s="506">
        <v>2019</v>
      </c>
      <c r="F45" s="16">
        <f t="shared" si="0"/>
        <v>20</v>
      </c>
      <c r="G45" s="58">
        <f t="shared" si="4"/>
        <v>1</v>
      </c>
      <c r="H45" s="349" t="b">
        <f t="shared" si="2"/>
        <v>0</v>
      </c>
      <c r="I45" s="350">
        <f t="shared" si="5"/>
        <v>1</v>
      </c>
    </row>
    <row r="46" spans="1:9" x14ac:dyDescent="0.25">
      <c r="A46" s="37">
        <v>35</v>
      </c>
      <c r="B46" s="163" t="s">
        <v>1304</v>
      </c>
      <c r="C46" s="380" t="s">
        <v>1307</v>
      </c>
      <c r="D46" s="6" t="s">
        <v>849</v>
      </c>
      <c r="E46" s="506">
        <v>2019</v>
      </c>
      <c r="F46" s="16">
        <f t="shared" si="0"/>
        <v>20</v>
      </c>
      <c r="G46" s="58">
        <f t="shared" si="4"/>
        <v>1</v>
      </c>
      <c r="H46" s="349" t="b">
        <f t="shared" si="2"/>
        <v>0</v>
      </c>
      <c r="I46" s="350">
        <f t="shared" si="5"/>
        <v>1</v>
      </c>
    </row>
    <row r="47" spans="1:9" x14ac:dyDescent="0.25">
      <c r="A47" s="37">
        <v>36</v>
      </c>
      <c r="B47" s="163" t="s">
        <v>1304</v>
      </c>
      <c r="C47" s="380" t="s">
        <v>1308</v>
      </c>
      <c r="D47" s="6" t="s">
        <v>849</v>
      </c>
      <c r="E47" s="506">
        <v>2019</v>
      </c>
      <c r="F47" s="16">
        <f t="shared" si="0"/>
        <v>20</v>
      </c>
      <c r="G47" s="58">
        <f t="shared" si="4"/>
        <v>1</v>
      </c>
      <c r="H47" s="349" t="b">
        <f t="shared" si="2"/>
        <v>0</v>
      </c>
      <c r="I47" s="350">
        <f t="shared" si="5"/>
        <v>1</v>
      </c>
    </row>
    <row r="48" spans="1:9" x14ac:dyDescent="0.25">
      <c r="A48" s="37">
        <v>37</v>
      </c>
      <c r="B48" s="163" t="s">
        <v>1304</v>
      </c>
      <c r="C48" s="380" t="s">
        <v>1309</v>
      </c>
      <c r="D48" s="6" t="s">
        <v>849</v>
      </c>
      <c r="E48" s="506">
        <v>2019</v>
      </c>
      <c r="F48" s="16">
        <f t="shared" si="0"/>
        <v>20</v>
      </c>
      <c r="G48" s="58">
        <f t="shared" si="4"/>
        <v>1</v>
      </c>
      <c r="H48" s="349" t="b">
        <f t="shared" si="2"/>
        <v>0</v>
      </c>
      <c r="I48" s="350">
        <f t="shared" si="5"/>
        <v>1</v>
      </c>
    </row>
    <row r="49" spans="1:9" x14ac:dyDescent="0.25">
      <c r="A49" s="37">
        <v>38</v>
      </c>
      <c r="B49" s="163" t="s">
        <v>1304</v>
      </c>
      <c r="C49" s="6" t="s">
        <v>1310</v>
      </c>
      <c r="D49" s="6" t="s">
        <v>849</v>
      </c>
      <c r="E49" s="506">
        <v>2019</v>
      </c>
      <c r="F49" s="16">
        <f t="shared" si="0"/>
        <v>20</v>
      </c>
      <c r="G49" s="58">
        <f t="shared" si="4"/>
        <v>1</v>
      </c>
      <c r="H49" s="349" t="b">
        <f t="shared" si="2"/>
        <v>0</v>
      </c>
      <c r="I49" s="350">
        <f t="shared" si="5"/>
        <v>1</v>
      </c>
    </row>
    <row r="50" spans="1:9" x14ac:dyDescent="0.25">
      <c r="A50" s="37">
        <v>39</v>
      </c>
      <c r="B50" s="163" t="s">
        <v>1304</v>
      </c>
      <c r="C50" s="6" t="s">
        <v>1311</v>
      </c>
      <c r="D50" s="6" t="s">
        <v>849</v>
      </c>
      <c r="E50" s="506">
        <v>2019</v>
      </c>
      <c r="F50" s="16">
        <f t="shared" si="0"/>
        <v>20</v>
      </c>
      <c r="G50" s="58">
        <f t="shared" si="4"/>
        <v>1</v>
      </c>
      <c r="H50" s="349" t="b">
        <f t="shared" si="2"/>
        <v>0</v>
      </c>
      <c r="I50" s="350">
        <f t="shared" si="5"/>
        <v>1</v>
      </c>
    </row>
    <row r="51" spans="1:9" x14ac:dyDescent="0.25">
      <c r="A51" s="37">
        <v>40</v>
      </c>
      <c r="B51" s="163" t="s">
        <v>1304</v>
      </c>
      <c r="C51" s="6" t="s">
        <v>1312</v>
      </c>
      <c r="D51" s="6" t="s">
        <v>849</v>
      </c>
      <c r="E51" s="506">
        <v>2019</v>
      </c>
      <c r="F51" s="16">
        <f t="shared" si="0"/>
        <v>20</v>
      </c>
      <c r="G51" s="58">
        <f t="shared" si="4"/>
        <v>1</v>
      </c>
      <c r="H51" s="349" t="b">
        <f t="shared" si="2"/>
        <v>0</v>
      </c>
      <c r="I51" s="350">
        <f t="shared" si="5"/>
        <v>1</v>
      </c>
    </row>
    <row r="52" spans="1:9" x14ac:dyDescent="0.25">
      <c r="A52" s="37">
        <v>41</v>
      </c>
      <c r="B52" s="163" t="s">
        <v>1304</v>
      </c>
      <c r="C52" s="6" t="s">
        <v>1313</v>
      </c>
      <c r="D52" s="6" t="s">
        <v>849</v>
      </c>
      <c r="E52" s="506">
        <v>2019</v>
      </c>
      <c r="F52" s="16">
        <f t="shared" si="0"/>
        <v>20</v>
      </c>
      <c r="G52" s="58">
        <f t="shared" si="4"/>
        <v>1</v>
      </c>
      <c r="H52" s="349" t="b">
        <f t="shared" si="2"/>
        <v>0</v>
      </c>
      <c r="I52" s="350">
        <f t="shared" si="5"/>
        <v>1</v>
      </c>
    </row>
    <row r="53" spans="1:9" x14ac:dyDescent="0.25">
      <c r="A53" s="37">
        <v>42</v>
      </c>
      <c r="B53" s="163" t="s">
        <v>1304</v>
      </c>
      <c r="C53" s="6" t="s">
        <v>1318</v>
      </c>
      <c r="D53" s="6" t="s">
        <v>849</v>
      </c>
      <c r="E53" s="506">
        <v>2019</v>
      </c>
      <c r="F53" s="16">
        <f t="shared" si="0"/>
        <v>20</v>
      </c>
      <c r="G53" s="58">
        <f t="shared" si="4"/>
        <v>1</v>
      </c>
      <c r="H53" s="349" t="b">
        <f t="shared" si="2"/>
        <v>0</v>
      </c>
      <c r="I53" s="350">
        <f t="shared" si="5"/>
        <v>1</v>
      </c>
    </row>
    <row r="54" spans="1:9" x14ac:dyDescent="0.25">
      <c r="A54" s="37">
        <v>43</v>
      </c>
      <c r="B54" s="163" t="s">
        <v>1304</v>
      </c>
      <c r="C54" s="6" t="s">
        <v>1319</v>
      </c>
      <c r="D54" s="6" t="s">
        <v>849</v>
      </c>
      <c r="E54" s="506">
        <v>2019</v>
      </c>
      <c r="F54" s="16">
        <f t="shared" si="0"/>
        <v>20</v>
      </c>
      <c r="G54" s="58">
        <f t="shared" si="4"/>
        <v>1</v>
      </c>
      <c r="H54" s="349" t="b">
        <f t="shared" si="2"/>
        <v>0</v>
      </c>
      <c r="I54" s="350">
        <f t="shared" si="5"/>
        <v>1</v>
      </c>
    </row>
    <row r="55" spans="1:9" x14ac:dyDescent="0.25">
      <c r="A55" s="37">
        <v>44</v>
      </c>
      <c r="B55" s="163" t="s">
        <v>1304</v>
      </c>
      <c r="C55" s="6" t="s">
        <v>1320</v>
      </c>
      <c r="D55" s="6" t="s">
        <v>849</v>
      </c>
      <c r="E55" s="506">
        <v>2019</v>
      </c>
      <c r="F55" s="16">
        <f t="shared" si="0"/>
        <v>20</v>
      </c>
      <c r="G55" s="58">
        <f t="shared" si="4"/>
        <v>1</v>
      </c>
      <c r="H55" s="349" t="b">
        <f t="shared" si="2"/>
        <v>0</v>
      </c>
      <c r="I55" s="350">
        <f t="shared" si="5"/>
        <v>1</v>
      </c>
    </row>
    <row r="56" spans="1:9" x14ac:dyDescent="0.25">
      <c r="A56" s="37">
        <v>45</v>
      </c>
      <c r="B56" s="163" t="s">
        <v>1304</v>
      </c>
      <c r="C56" s="6" t="s">
        <v>1321</v>
      </c>
      <c r="D56" s="6" t="s">
        <v>849</v>
      </c>
      <c r="E56" s="506">
        <v>2019</v>
      </c>
      <c r="F56" s="16">
        <f t="shared" si="0"/>
        <v>20</v>
      </c>
      <c r="G56" s="58">
        <f t="shared" si="4"/>
        <v>1</v>
      </c>
      <c r="H56" s="349" t="b">
        <f t="shared" si="2"/>
        <v>0</v>
      </c>
      <c r="I56" s="350">
        <f t="shared" si="5"/>
        <v>1</v>
      </c>
    </row>
    <row r="57" spans="1:9" x14ac:dyDescent="0.25">
      <c r="A57" s="37">
        <v>46</v>
      </c>
      <c r="B57" s="163" t="s">
        <v>1304</v>
      </c>
      <c r="C57" s="6" t="s">
        <v>1322</v>
      </c>
      <c r="D57" s="6" t="s">
        <v>849</v>
      </c>
      <c r="E57" s="506">
        <v>2019</v>
      </c>
      <c r="F57" s="16">
        <f t="shared" si="0"/>
        <v>20</v>
      </c>
      <c r="G57" s="58">
        <f t="shared" si="4"/>
        <v>1</v>
      </c>
      <c r="H57" s="349" t="b">
        <f t="shared" si="2"/>
        <v>0</v>
      </c>
      <c r="I57" s="350">
        <f t="shared" si="5"/>
        <v>1</v>
      </c>
    </row>
    <row r="58" spans="1:9" x14ac:dyDescent="0.25">
      <c r="A58" s="37">
        <v>47</v>
      </c>
      <c r="B58" s="163" t="s">
        <v>1304</v>
      </c>
      <c r="C58" s="6" t="s">
        <v>1323</v>
      </c>
      <c r="D58" s="6" t="s">
        <v>849</v>
      </c>
      <c r="E58" s="506">
        <v>2019</v>
      </c>
      <c r="F58" s="16">
        <f t="shared" si="0"/>
        <v>20</v>
      </c>
      <c r="G58" s="58">
        <f t="shared" si="4"/>
        <v>1</v>
      </c>
      <c r="H58" s="349" t="b">
        <f t="shared" si="2"/>
        <v>0</v>
      </c>
      <c r="I58" s="350">
        <f t="shared" si="5"/>
        <v>1</v>
      </c>
    </row>
    <row r="59" spans="1:9" x14ac:dyDescent="0.25">
      <c r="A59" s="37">
        <v>48</v>
      </c>
      <c r="B59" s="163" t="s">
        <v>1304</v>
      </c>
      <c r="C59" s="6" t="s">
        <v>1324</v>
      </c>
      <c r="D59" s="6" t="s">
        <v>849</v>
      </c>
      <c r="E59" s="506">
        <v>2019</v>
      </c>
      <c r="F59" s="16">
        <f t="shared" si="0"/>
        <v>20</v>
      </c>
      <c r="G59" s="58">
        <f t="shared" si="4"/>
        <v>1</v>
      </c>
      <c r="H59" s="349" t="b">
        <f t="shared" si="2"/>
        <v>0</v>
      </c>
      <c r="I59" s="350">
        <f t="shared" si="5"/>
        <v>1</v>
      </c>
    </row>
    <row r="60" spans="1:9" x14ac:dyDescent="0.25">
      <c r="A60" s="37">
        <v>49</v>
      </c>
      <c r="B60" s="163" t="s">
        <v>1304</v>
      </c>
      <c r="C60" s="380" t="s">
        <v>1305</v>
      </c>
      <c r="D60" s="6" t="s">
        <v>849</v>
      </c>
      <c r="E60" s="216">
        <v>2020</v>
      </c>
      <c r="F60" s="16">
        <f t="shared" si="0"/>
        <v>20</v>
      </c>
      <c r="G60" s="58">
        <f t="shared" si="4"/>
        <v>1</v>
      </c>
      <c r="H60" s="349" t="b">
        <f t="shared" si="2"/>
        <v>0</v>
      </c>
      <c r="I60" s="350">
        <f t="shared" si="5"/>
        <v>1</v>
      </c>
    </row>
    <row r="61" spans="1:9" x14ac:dyDescent="0.25">
      <c r="A61" s="37">
        <v>50</v>
      </c>
      <c r="B61" s="163" t="s">
        <v>1304</v>
      </c>
      <c r="C61" s="380" t="s">
        <v>1306</v>
      </c>
      <c r="D61" s="6" t="s">
        <v>849</v>
      </c>
      <c r="E61" s="506">
        <v>2020</v>
      </c>
      <c r="F61" s="16">
        <f t="shared" si="0"/>
        <v>20</v>
      </c>
      <c r="G61" s="58">
        <f t="shared" si="4"/>
        <v>1</v>
      </c>
      <c r="H61" s="349" t="b">
        <f t="shared" si="2"/>
        <v>0</v>
      </c>
      <c r="I61" s="350">
        <f t="shared" si="5"/>
        <v>1</v>
      </c>
    </row>
    <row r="62" spans="1:9" x14ac:dyDescent="0.25">
      <c r="A62" s="37">
        <v>51</v>
      </c>
      <c r="B62" s="163" t="s">
        <v>1304</v>
      </c>
      <c r="C62" s="380" t="s">
        <v>1307</v>
      </c>
      <c r="D62" s="6" t="s">
        <v>849</v>
      </c>
      <c r="E62" s="506">
        <v>2020</v>
      </c>
      <c r="F62" s="16">
        <f t="shared" si="0"/>
        <v>20</v>
      </c>
      <c r="G62" s="58">
        <f t="shared" si="4"/>
        <v>1</v>
      </c>
      <c r="H62" s="349" t="b">
        <f t="shared" si="2"/>
        <v>0</v>
      </c>
      <c r="I62" s="350">
        <f t="shared" si="5"/>
        <v>1</v>
      </c>
    </row>
    <row r="63" spans="1:9" x14ac:dyDescent="0.25">
      <c r="A63" s="37">
        <v>52</v>
      </c>
      <c r="B63" s="163" t="s">
        <v>1304</v>
      </c>
      <c r="C63" s="380" t="s">
        <v>1308</v>
      </c>
      <c r="D63" s="6" t="s">
        <v>849</v>
      </c>
      <c r="E63" s="506">
        <v>2020</v>
      </c>
      <c r="F63" s="16">
        <f t="shared" si="0"/>
        <v>20</v>
      </c>
      <c r="G63" s="58">
        <f t="shared" si="4"/>
        <v>1</v>
      </c>
      <c r="H63" s="349" t="b">
        <f t="shared" si="2"/>
        <v>0</v>
      </c>
      <c r="I63" s="350">
        <f t="shared" si="5"/>
        <v>1</v>
      </c>
    </row>
    <row r="64" spans="1:9" x14ac:dyDescent="0.25">
      <c r="A64" s="37">
        <v>53</v>
      </c>
      <c r="B64" s="163" t="s">
        <v>1304</v>
      </c>
      <c r="C64" s="380" t="s">
        <v>1309</v>
      </c>
      <c r="D64" s="6" t="s">
        <v>849</v>
      </c>
      <c r="E64" s="506">
        <v>2020</v>
      </c>
      <c r="F64" s="16">
        <f t="shared" si="0"/>
        <v>20</v>
      </c>
      <c r="G64" s="58">
        <f t="shared" si="4"/>
        <v>1</v>
      </c>
      <c r="H64" s="349" t="b">
        <f t="shared" si="2"/>
        <v>0</v>
      </c>
      <c r="I64" s="350">
        <f t="shared" si="5"/>
        <v>1</v>
      </c>
    </row>
    <row r="65" spans="1:9" x14ac:dyDescent="0.25">
      <c r="A65" s="37">
        <v>54</v>
      </c>
      <c r="B65" s="163" t="s">
        <v>1304</v>
      </c>
      <c r="C65" s="6" t="s">
        <v>1310</v>
      </c>
      <c r="D65" s="6" t="s">
        <v>849</v>
      </c>
      <c r="E65" s="506">
        <v>2020</v>
      </c>
      <c r="F65" s="16">
        <f t="shared" si="0"/>
        <v>20</v>
      </c>
      <c r="G65" s="58">
        <f t="shared" si="4"/>
        <v>1</v>
      </c>
      <c r="H65" s="349" t="b">
        <f t="shared" si="2"/>
        <v>0</v>
      </c>
      <c r="I65" s="350">
        <f t="shared" si="5"/>
        <v>1</v>
      </c>
    </row>
    <row r="66" spans="1:9" x14ac:dyDescent="0.25">
      <c r="A66" s="37">
        <v>55</v>
      </c>
      <c r="B66" s="163" t="s">
        <v>1304</v>
      </c>
      <c r="C66" s="6" t="s">
        <v>1311</v>
      </c>
      <c r="D66" s="6" t="s">
        <v>848</v>
      </c>
      <c r="E66" s="506">
        <v>2020</v>
      </c>
      <c r="F66" s="16">
        <f t="shared" si="0"/>
        <v>50</v>
      </c>
      <c r="G66" s="58">
        <f t="shared" si="4"/>
        <v>1</v>
      </c>
      <c r="H66" s="349" t="b">
        <f t="shared" si="2"/>
        <v>0</v>
      </c>
      <c r="I66" s="350">
        <f t="shared" si="5"/>
        <v>1</v>
      </c>
    </row>
    <row r="67" spans="1:9" x14ac:dyDescent="0.25">
      <c r="A67" s="37">
        <v>56</v>
      </c>
      <c r="B67" s="163" t="s">
        <v>1304</v>
      </c>
      <c r="C67" s="6" t="s">
        <v>1312</v>
      </c>
      <c r="D67" s="6" t="s">
        <v>849</v>
      </c>
      <c r="E67" s="506">
        <v>2020</v>
      </c>
      <c r="F67" s="16">
        <f t="shared" si="0"/>
        <v>20</v>
      </c>
      <c r="G67" s="58">
        <f t="shared" si="4"/>
        <v>1</v>
      </c>
      <c r="H67" s="349" t="b">
        <f t="shared" si="2"/>
        <v>0</v>
      </c>
      <c r="I67" s="350">
        <f t="shared" si="5"/>
        <v>1</v>
      </c>
    </row>
    <row r="68" spans="1:9" x14ac:dyDescent="0.25">
      <c r="A68" s="37">
        <v>57</v>
      </c>
      <c r="B68" s="163" t="s">
        <v>1304</v>
      </c>
      <c r="C68" s="6" t="s">
        <v>1313</v>
      </c>
      <c r="D68" s="6" t="s">
        <v>849</v>
      </c>
      <c r="E68" s="506">
        <v>2020</v>
      </c>
      <c r="F68" s="16">
        <f t="shared" si="0"/>
        <v>20</v>
      </c>
      <c r="G68" s="58">
        <f t="shared" si="4"/>
        <v>1</v>
      </c>
      <c r="H68" s="349" t="b">
        <f t="shared" si="2"/>
        <v>0</v>
      </c>
      <c r="I68" s="350">
        <f t="shared" si="5"/>
        <v>1</v>
      </c>
    </row>
    <row r="69" spans="1:9" x14ac:dyDescent="0.25">
      <c r="A69" s="37">
        <v>58</v>
      </c>
      <c r="B69" s="163" t="s">
        <v>1304</v>
      </c>
      <c r="C69" s="6" t="s">
        <v>1318</v>
      </c>
      <c r="D69" s="6" t="s">
        <v>849</v>
      </c>
      <c r="E69" s="506">
        <v>2020</v>
      </c>
      <c r="F69" s="16">
        <f t="shared" si="0"/>
        <v>20</v>
      </c>
      <c r="G69" s="58">
        <f t="shared" si="4"/>
        <v>1</v>
      </c>
      <c r="H69" s="349" t="b">
        <f t="shared" si="2"/>
        <v>0</v>
      </c>
      <c r="I69" s="350">
        <f t="shared" si="5"/>
        <v>1</v>
      </c>
    </row>
    <row r="70" spans="1:9" x14ac:dyDescent="0.25">
      <c r="A70" s="37">
        <v>59</v>
      </c>
      <c r="B70" s="163" t="s">
        <v>1304</v>
      </c>
      <c r="C70" s="6" t="s">
        <v>1319</v>
      </c>
      <c r="D70" s="6" t="s">
        <v>849</v>
      </c>
      <c r="E70" s="506">
        <v>2020</v>
      </c>
      <c r="F70" s="16">
        <f t="shared" si="0"/>
        <v>20</v>
      </c>
      <c r="G70" s="58">
        <f t="shared" si="4"/>
        <v>1</v>
      </c>
      <c r="H70" s="349" t="b">
        <f t="shared" si="2"/>
        <v>0</v>
      </c>
      <c r="I70" s="350">
        <f t="shared" si="5"/>
        <v>1</v>
      </c>
    </row>
    <row r="71" spans="1:9" x14ac:dyDescent="0.25">
      <c r="A71" s="37">
        <v>60</v>
      </c>
      <c r="B71" s="163" t="s">
        <v>1304</v>
      </c>
      <c r="C71" s="6" t="s">
        <v>1320</v>
      </c>
      <c r="D71" s="6" t="s">
        <v>849</v>
      </c>
      <c r="E71" s="506">
        <v>2020</v>
      </c>
      <c r="F71" s="16">
        <f t="shared" si="0"/>
        <v>20</v>
      </c>
      <c r="G71" s="58">
        <f t="shared" si="4"/>
        <v>1</v>
      </c>
      <c r="H71" s="349" t="b">
        <f t="shared" si="2"/>
        <v>0</v>
      </c>
      <c r="I71" s="350">
        <f t="shared" si="5"/>
        <v>1</v>
      </c>
    </row>
    <row r="72" spans="1:9" x14ac:dyDescent="0.25">
      <c r="A72" s="37">
        <v>61</v>
      </c>
      <c r="B72" s="163" t="s">
        <v>1304</v>
      </c>
      <c r="C72" s="6" t="s">
        <v>1321</v>
      </c>
      <c r="D72" s="6" t="s">
        <v>849</v>
      </c>
      <c r="E72" s="506">
        <v>2020</v>
      </c>
      <c r="F72" s="16">
        <f t="shared" si="0"/>
        <v>20</v>
      </c>
      <c r="G72" s="58">
        <f t="shared" si="4"/>
        <v>1</v>
      </c>
      <c r="H72" s="349" t="b">
        <f t="shared" si="2"/>
        <v>0</v>
      </c>
      <c r="I72" s="350">
        <f t="shared" si="5"/>
        <v>1</v>
      </c>
    </row>
    <row r="73" spans="1:9" x14ac:dyDescent="0.25">
      <c r="A73" s="37">
        <v>62</v>
      </c>
      <c r="B73" s="163" t="s">
        <v>1304</v>
      </c>
      <c r="C73" s="6" t="s">
        <v>1322</v>
      </c>
      <c r="D73" s="6" t="s">
        <v>849</v>
      </c>
      <c r="E73" s="506">
        <v>2020</v>
      </c>
      <c r="F73" s="16">
        <f t="shared" si="0"/>
        <v>20</v>
      </c>
      <c r="G73" s="58">
        <f t="shared" si="4"/>
        <v>1</v>
      </c>
      <c r="H73" s="349" t="b">
        <f t="shared" si="2"/>
        <v>0</v>
      </c>
      <c r="I73" s="350">
        <f t="shared" si="5"/>
        <v>1</v>
      </c>
    </row>
    <row r="74" spans="1:9" x14ac:dyDescent="0.25">
      <c r="A74" s="37">
        <v>63</v>
      </c>
      <c r="B74" s="163" t="s">
        <v>1304</v>
      </c>
      <c r="C74" s="6" t="s">
        <v>1323</v>
      </c>
      <c r="D74" s="6" t="s">
        <v>849</v>
      </c>
      <c r="E74" s="506">
        <v>2020</v>
      </c>
      <c r="F74" s="16">
        <f t="shared" si="0"/>
        <v>20</v>
      </c>
      <c r="G74" s="58">
        <f t="shared" si="4"/>
        <v>1</v>
      </c>
      <c r="H74" s="349" t="b">
        <f t="shared" si="2"/>
        <v>0</v>
      </c>
      <c r="I74" s="350">
        <f t="shared" si="5"/>
        <v>1</v>
      </c>
    </row>
    <row r="75" spans="1:9" x14ac:dyDescent="0.25">
      <c r="A75" s="37">
        <v>64</v>
      </c>
      <c r="B75" s="163" t="s">
        <v>1304</v>
      </c>
      <c r="C75" s="6" t="s">
        <v>1324</v>
      </c>
      <c r="D75" s="6" t="s">
        <v>849</v>
      </c>
      <c r="E75" s="506">
        <v>2020</v>
      </c>
      <c r="F75" s="16">
        <f t="shared" si="0"/>
        <v>20</v>
      </c>
      <c r="G75" s="58">
        <f t="shared" si="4"/>
        <v>1</v>
      </c>
      <c r="H75" s="349" t="b">
        <f t="shared" si="2"/>
        <v>0</v>
      </c>
      <c r="I75" s="350">
        <f t="shared" si="5"/>
        <v>1</v>
      </c>
    </row>
    <row r="76" spans="1:9" x14ac:dyDescent="0.25">
      <c r="A76" s="37">
        <v>65</v>
      </c>
      <c r="B76" s="163" t="s">
        <v>1304</v>
      </c>
      <c r="C76" s="380" t="s">
        <v>1305</v>
      </c>
      <c r="D76" s="6" t="s">
        <v>849</v>
      </c>
      <c r="E76" s="216">
        <v>2021</v>
      </c>
      <c r="F76" s="16">
        <f t="shared" ref="F76:F139" si="6">IF(OR($C76="",$E76&lt;an_initial,$E76&gt;an_final),"",G76*(HLOOKUP(D76,iii2punctaje,2,FALSE)))</f>
        <v>20</v>
      </c>
      <c r="G76" s="58">
        <f t="shared" ref="G76:G110" si="7">IF(OR($C76="",,$E76="",$E76&gt;an_final),"",IF($E76&gt;=an_initial,1,""))</f>
        <v>1</v>
      </c>
      <c r="H76" s="349" t="b">
        <f t="shared" ref="H76:H110" si="8">IF(nume_candidat="",FALSE,ISNUMBER(SEARCH(nume_candidat,$C76)))</f>
        <v>0</v>
      </c>
      <c r="I76" s="350">
        <f t="shared" ref="I76:I110" si="9">LEN(C76)-LEN(SUBSTITUTE(C76,",",""))+1</f>
        <v>1</v>
      </c>
    </row>
    <row r="77" spans="1:9" x14ac:dyDescent="0.25">
      <c r="A77" s="37">
        <v>66</v>
      </c>
      <c r="B77" s="163" t="s">
        <v>1304</v>
      </c>
      <c r="C77" s="380" t="s">
        <v>1306</v>
      </c>
      <c r="D77" s="6" t="s">
        <v>849</v>
      </c>
      <c r="E77" s="506">
        <v>2021</v>
      </c>
      <c r="F77" s="16">
        <f t="shared" si="6"/>
        <v>20</v>
      </c>
      <c r="G77" s="58">
        <f t="shared" si="7"/>
        <v>1</v>
      </c>
      <c r="H77" s="349" t="b">
        <f t="shared" si="8"/>
        <v>0</v>
      </c>
      <c r="I77" s="350">
        <f t="shared" si="9"/>
        <v>1</v>
      </c>
    </row>
    <row r="78" spans="1:9" x14ac:dyDescent="0.25">
      <c r="A78" s="37">
        <v>67</v>
      </c>
      <c r="B78" s="163" t="s">
        <v>1304</v>
      </c>
      <c r="C78" s="380" t="s">
        <v>1307</v>
      </c>
      <c r="D78" s="6" t="s">
        <v>849</v>
      </c>
      <c r="E78" s="506">
        <v>2021</v>
      </c>
      <c r="F78" s="16">
        <f t="shared" si="6"/>
        <v>20</v>
      </c>
      <c r="G78" s="58">
        <f t="shared" si="7"/>
        <v>1</v>
      </c>
      <c r="H78" s="349" t="b">
        <f t="shared" si="8"/>
        <v>0</v>
      </c>
      <c r="I78" s="350">
        <f t="shared" si="9"/>
        <v>1</v>
      </c>
    </row>
    <row r="79" spans="1:9" x14ac:dyDescent="0.25">
      <c r="A79" s="37">
        <v>68</v>
      </c>
      <c r="B79" s="163" t="s">
        <v>1304</v>
      </c>
      <c r="C79" s="380" t="s">
        <v>1308</v>
      </c>
      <c r="D79" s="6" t="s">
        <v>849</v>
      </c>
      <c r="E79" s="506">
        <v>2021</v>
      </c>
      <c r="F79" s="16">
        <f t="shared" si="6"/>
        <v>20</v>
      </c>
      <c r="G79" s="58">
        <f t="shared" si="7"/>
        <v>1</v>
      </c>
      <c r="H79" s="349" t="b">
        <f t="shared" si="8"/>
        <v>0</v>
      </c>
      <c r="I79" s="350">
        <f t="shared" si="9"/>
        <v>1</v>
      </c>
    </row>
    <row r="80" spans="1:9" x14ac:dyDescent="0.25">
      <c r="A80" s="37">
        <v>69</v>
      </c>
      <c r="B80" s="163" t="s">
        <v>1304</v>
      </c>
      <c r="C80" s="380" t="s">
        <v>1309</v>
      </c>
      <c r="D80" s="6" t="s">
        <v>849</v>
      </c>
      <c r="E80" s="506">
        <v>2021</v>
      </c>
      <c r="F80" s="16">
        <f t="shared" si="6"/>
        <v>20</v>
      </c>
      <c r="G80" s="58">
        <f t="shared" si="7"/>
        <v>1</v>
      </c>
      <c r="H80" s="349" t="b">
        <f t="shared" si="8"/>
        <v>0</v>
      </c>
      <c r="I80" s="350">
        <f t="shared" si="9"/>
        <v>1</v>
      </c>
    </row>
    <row r="81" spans="1:9" x14ac:dyDescent="0.25">
      <c r="A81" s="37">
        <v>70</v>
      </c>
      <c r="B81" s="163" t="s">
        <v>1304</v>
      </c>
      <c r="C81" s="6" t="s">
        <v>1310</v>
      </c>
      <c r="D81" s="6" t="s">
        <v>849</v>
      </c>
      <c r="E81" s="506">
        <v>2021</v>
      </c>
      <c r="F81" s="16">
        <f t="shared" si="6"/>
        <v>20</v>
      </c>
      <c r="G81" s="58">
        <f t="shared" si="7"/>
        <v>1</v>
      </c>
      <c r="H81" s="349" t="b">
        <f t="shared" si="8"/>
        <v>0</v>
      </c>
      <c r="I81" s="350">
        <f t="shared" si="9"/>
        <v>1</v>
      </c>
    </row>
    <row r="82" spans="1:9" x14ac:dyDescent="0.25">
      <c r="A82" s="37">
        <v>71</v>
      </c>
      <c r="B82" s="163" t="s">
        <v>1304</v>
      </c>
      <c r="C82" s="6" t="s">
        <v>1311</v>
      </c>
      <c r="D82" s="6" t="s">
        <v>849</v>
      </c>
      <c r="E82" s="506">
        <v>2021</v>
      </c>
      <c r="F82" s="16">
        <f t="shared" si="6"/>
        <v>20</v>
      </c>
      <c r="G82" s="58">
        <f t="shared" si="7"/>
        <v>1</v>
      </c>
      <c r="H82" s="349" t="b">
        <f t="shared" si="8"/>
        <v>0</v>
      </c>
      <c r="I82" s="350">
        <f t="shared" si="9"/>
        <v>1</v>
      </c>
    </row>
    <row r="83" spans="1:9" x14ac:dyDescent="0.25">
      <c r="A83" s="37">
        <v>72</v>
      </c>
      <c r="B83" s="163" t="s">
        <v>1304</v>
      </c>
      <c r="C83" s="6" t="s">
        <v>1312</v>
      </c>
      <c r="D83" s="6" t="s">
        <v>849</v>
      </c>
      <c r="E83" s="506">
        <v>2021</v>
      </c>
      <c r="F83" s="16">
        <f t="shared" si="6"/>
        <v>20</v>
      </c>
      <c r="G83" s="58">
        <f t="shared" si="7"/>
        <v>1</v>
      </c>
      <c r="H83" s="349" t="b">
        <f t="shared" si="8"/>
        <v>0</v>
      </c>
      <c r="I83" s="350">
        <f t="shared" si="9"/>
        <v>1</v>
      </c>
    </row>
    <row r="84" spans="1:9" x14ac:dyDescent="0.25">
      <c r="A84" s="37">
        <v>73</v>
      </c>
      <c r="B84" s="163" t="s">
        <v>1304</v>
      </c>
      <c r="C84" s="6" t="s">
        <v>1313</v>
      </c>
      <c r="D84" s="6" t="s">
        <v>849</v>
      </c>
      <c r="E84" s="506">
        <v>2021</v>
      </c>
      <c r="F84" s="16">
        <f t="shared" si="6"/>
        <v>20</v>
      </c>
      <c r="G84" s="58">
        <f t="shared" si="7"/>
        <v>1</v>
      </c>
      <c r="H84" s="349" t="b">
        <f t="shared" si="8"/>
        <v>0</v>
      </c>
      <c r="I84" s="350">
        <f t="shared" si="9"/>
        <v>1</v>
      </c>
    </row>
    <row r="85" spans="1:9" x14ac:dyDescent="0.25">
      <c r="A85" s="37">
        <v>74</v>
      </c>
      <c r="B85" s="163" t="s">
        <v>1304</v>
      </c>
      <c r="C85" s="6" t="s">
        <v>1318</v>
      </c>
      <c r="D85" s="6" t="s">
        <v>849</v>
      </c>
      <c r="E85" s="506">
        <v>2021</v>
      </c>
      <c r="F85" s="16">
        <f t="shared" si="6"/>
        <v>20</v>
      </c>
      <c r="G85" s="58">
        <f t="shared" si="7"/>
        <v>1</v>
      </c>
      <c r="H85" s="349" t="b">
        <f t="shared" si="8"/>
        <v>0</v>
      </c>
      <c r="I85" s="350">
        <f t="shared" si="9"/>
        <v>1</v>
      </c>
    </row>
    <row r="86" spans="1:9" x14ac:dyDescent="0.25">
      <c r="A86" s="37">
        <v>75</v>
      </c>
      <c r="B86" s="163" t="s">
        <v>1304</v>
      </c>
      <c r="C86" s="6" t="s">
        <v>1319</v>
      </c>
      <c r="D86" s="6" t="s">
        <v>849</v>
      </c>
      <c r="E86" s="506">
        <v>2021</v>
      </c>
      <c r="F86" s="16">
        <f t="shared" si="6"/>
        <v>20</v>
      </c>
      <c r="G86" s="58">
        <f t="shared" si="7"/>
        <v>1</v>
      </c>
      <c r="H86" s="349" t="b">
        <f t="shared" si="8"/>
        <v>0</v>
      </c>
      <c r="I86" s="350">
        <f t="shared" si="9"/>
        <v>1</v>
      </c>
    </row>
    <row r="87" spans="1:9" x14ac:dyDescent="0.25">
      <c r="A87" s="37">
        <v>76</v>
      </c>
      <c r="B87" s="163" t="s">
        <v>1304</v>
      </c>
      <c r="C87" s="6" t="s">
        <v>1320</v>
      </c>
      <c r="D87" s="6" t="s">
        <v>849</v>
      </c>
      <c r="E87" s="506">
        <v>2021</v>
      </c>
      <c r="F87" s="16">
        <f t="shared" si="6"/>
        <v>20</v>
      </c>
      <c r="G87" s="58">
        <f t="shared" si="7"/>
        <v>1</v>
      </c>
      <c r="H87" s="349" t="b">
        <f t="shared" si="8"/>
        <v>0</v>
      </c>
      <c r="I87" s="350">
        <f t="shared" si="9"/>
        <v>1</v>
      </c>
    </row>
    <row r="88" spans="1:9" x14ac:dyDescent="0.25">
      <c r="A88" s="37">
        <v>77</v>
      </c>
      <c r="B88" s="163" t="s">
        <v>1304</v>
      </c>
      <c r="C88" s="6" t="s">
        <v>1321</v>
      </c>
      <c r="D88" s="6" t="s">
        <v>849</v>
      </c>
      <c r="E88" s="506">
        <v>2021</v>
      </c>
      <c r="F88" s="16">
        <f t="shared" si="6"/>
        <v>20</v>
      </c>
      <c r="G88" s="58">
        <f t="shared" si="7"/>
        <v>1</v>
      </c>
      <c r="H88" s="349" t="b">
        <f t="shared" si="8"/>
        <v>0</v>
      </c>
      <c r="I88" s="350">
        <f t="shared" si="9"/>
        <v>1</v>
      </c>
    </row>
    <row r="89" spans="1:9" x14ac:dyDescent="0.25">
      <c r="A89" s="37">
        <v>78</v>
      </c>
      <c r="B89" s="163" t="s">
        <v>1304</v>
      </c>
      <c r="C89" s="6" t="s">
        <v>1322</v>
      </c>
      <c r="D89" s="6" t="s">
        <v>849</v>
      </c>
      <c r="E89" s="506">
        <v>2021</v>
      </c>
      <c r="F89" s="16">
        <f t="shared" si="6"/>
        <v>20</v>
      </c>
      <c r="G89" s="58">
        <f t="shared" si="7"/>
        <v>1</v>
      </c>
      <c r="H89" s="349" t="b">
        <f t="shared" si="8"/>
        <v>0</v>
      </c>
      <c r="I89" s="350">
        <f t="shared" si="9"/>
        <v>1</v>
      </c>
    </row>
    <row r="90" spans="1:9" x14ac:dyDescent="0.25">
      <c r="A90" s="37">
        <v>79</v>
      </c>
      <c r="B90" s="163" t="s">
        <v>1304</v>
      </c>
      <c r="C90" s="6" t="s">
        <v>1323</v>
      </c>
      <c r="D90" s="6" t="s">
        <v>849</v>
      </c>
      <c r="E90" s="506">
        <v>2021</v>
      </c>
      <c r="F90" s="16">
        <f t="shared" si="6"/>
        <v>20</v>
      </c>
      <c r="G90" s="58">
        <f t="shared" si="7"/>
        <v>1</v>
      </c>
      <c r="H90" s="349" t="b">
        <f t="shared" si="8"/>
        <v>0</v>
      </c>
      <c r="I90" s="350">
        <f t="shared" si="9"/>
        <v>1</v>
      </c>
    </row>
    <row r="91" spans="1:9" x14ac:dyDescent="0.25">
      <c r="A91" s="37">
        <v>80</v>
      </c>
      <c r="B91" s="163" t="s">
        <v>1304</v>
      </c>
      <c r="C91" s="6" t="s">
        <v>1324</v>
      </c>
      <c r="D91" s="6" t="s">
        <v>849</v>
      </c>
      <c r="E91" s="506">
        <v>2021</v>
      </c>
      <c r="F91" s="16">
        <f t="shared" si="6"/>
        <v>20</v>
      </c>
      <c r="G91" s="58">
        <f t="shared" si="7"/>
        <v>1</v>
      </c>
      <c r="H91" s="349" t="b">
        <f t="shared" si="8"/>
        <v>0</v>
      </c>
      <c r="I91" s="350">
        <f t="shared" si="9"/>
        <v>1</v>
      </c>
    </row>
    <row r="92" spans="1:9" x14ac:dyDescent="0.25">
      <c r="A92" s="37">
        <v>81</v>
      </c>
      <c r="B92" s="163" t="s">
        <v>1304</v>
      </c>
      <c r="C92" s="6" t="s">
        <v>1325</v>
      </c>
      <c r="D92" s="6" t="s">
        <v>849</v>
      </c>
      <c r="E92" s="506">
        <v>2021</v>
      </c>
      <c r="F92" s="16">
        <f t="shared" si="6"/>
        <v>20</v>
      </c>
      <c r="G92" s="58">
        <f t="shared" si="7"/>
        <v>1</v>
      </c>
      <c r="H92" s="349" t="b">
        <f t="shared" si="8"/>
        <v>0</v>
      </c>
      <c r="I92" s="350">
        <f t="shared" si="9"/>
        <v>1</v>
      </c>
    </row>
    <row r="93" spans="1:9" x14ac:dyDescent="0.25">
      <c r="A93" s="37">
        <v>82</v>
      </c>
      <c r="B93" s="163" t="s">
        <v>1304</v>
      </c>
      <c r="C93" s="6" t="s">
        <v>1326</v>
      </c>
      <c r="D93" s="6" t="s">
        <v>849</v>
      </c>
      <c r="E93" s="506">
        <v>2021</v>
      </c>
      <c r="F93" s="16">
        <f t="shared" si="6"/>
        <v>20</v>
      </c>
      <c r="G93" s="58">
        <f t="shared" si="7"/>
        <v>1</v>
      </c>
      <c r="H93" s="349" t="b">
        <f t="shared" si="8"/>
        <v>0</v>
      </c>
      <c r="I93" s="350">
        <f t="shared" si="9"/>
        <v>1</v>
      </c>
    </row>
    <row r="94" spans="1:9" x14ac:dyDescent="0.25">
      <c r="A94" s="37">
        <v>83</v>
      </c>
      <c r="B94" s="163" t="s">
        <v>1304</v>
      </c>
      <c r="C94" s="6" t="s">
        <v>1327</v>
      </c>
      <c r="D94" s="6" t="s">
        <v>849</v>
      </c>
      <c r="E94" s="506">
        <v>2021</v>
      </c>
      <c r="F94" s="16">
        <f t="shared" si="6"/>
        <v>20</v>
      </c>
      <c r="G94" s="58">
        <f t="shared" si="7"/>
        <v>1</v>
      </c>
      <c r="H94" s="349" t="b">
        <f t="shared" si="8"/>
        <v>0</v>
      </c>
      <c r="I94" s="350">
        <f t="shared" si="9"/>
        <v>1</v>
      </c>
    </row>
    <row r="95" spans="1:9" x14ac:dyDescent="0.25">
      <c r="A95" s="37">
        <v>84</v>
      </c>
      <c r="B95" s="163" t="s">
        <v>1304</v>
      </c>
      <c r="C95" s="6" t="s">
        <v>1328</v>
      </c>
      <c r="D95" s="6" t="s">
        <v>849</v>
      </c>
      <c r="E95" s="506">
        <v>2021</v>
      </c>
      <c r="F95" s="16">
        <f t="shared" si="6"/>
        <v>20</v>
      </c>
      <c r="G95" s="58">
        <f t="shared" si="7"/>
        <v>1</v>
      </c>
      <c r="H95" s="349" t="b">
        <f t="shared" si="8"/>
        <v>0</v>
      </c>
      <c r="I95" s="350">
        <f t="shared" si="9"/>
        <v>1</v>
      </c>
    </row>
    <row r="96" spans="1:9" x14ac:dyDescent="0.25">
      <c r="A96" s="37">
        <v>85</v>
      </c>
      <c r="B96" s="163" t="s">
        <v>1304</v>
      </c>
      <c r="C96" s="6" t="s">
        <v>1329</v>
      </c>
      <c r="D96" s="6" t="s">
        <v>849</v>
      </c>
      <c r="E96" s="506">
        <v>2021</v>
      </c>
      <c r="F96" s="16">
        <f t="shared" si="6"/>
        <v>20</v>
      </c>
      <c r="G96" s="58">
        <f t="shared" si="7"/>
        <v>1</v>
      </c>
      <c r="H96" s="349" t="b">
        <f t="shared" si="8"/>
        <v>0</v>
      </c>
      <c r="I96" s="350">
        <f t="shared" si="9"/>
        <v>1</v>
      </c>
    </row>
    <row r="97" spans="1:9" x14ac:dyDescent="0.25">
      <c r="A97" s="37">
        <v>86</v>
      </c>
      <c r="B97" s="163" t="s">
        <v>1304</v>
      </c>
      <c r="C97" s="6" t="s">
        <v>1330</v>
      </c>
      <c r="D97" s="6" t="s">
        <v>849</v>
      </c>
      <c r="E97" s="506">
        <v>2021</v>
      </c>
      <c r="F97" s="16">
        <f t="shared" si="6"/>
        <v>20</v>
      </c>
      <c r="G97" s="58">
        <f t="shared" si="7"/>
        <v>1</v>
      </c>
      <c r="H97" s="349" t="b">
        <f t="shared" si="8"/>
        <v>0</v>
      </c>
      <c r="I97" s="350">
        <f t="shared" si="9"/>
        <v>1</v>
      </c>
    </row>
    <row r="98" spans="1:9" x14ac:dyDescent="0.25">
      <c r="A98" s="37">
        <v>87</v>
      </c>
      <c r="B98" s="163" t="s">
        <v>1304</v>
      </c>
      <c r="C98" s="6" t="s">
        <v>1331</v>
      </c>
      <c r="D98" s="6" t="s">
        <v>849</v>
      </c>
      <c r="E98" s="506">
        <v>2021</v>
      </c>
      <c r="F98" s="16">
        <f t="shared" si="6"/>
        <v>20</v>
      </c>
      <c r="G98" s="58">
        <f t="shared" si="7"/>
        <v>1</v>
      </c>
      <c r="H98" s="349" t="b">
        <f t="shared" si="8"/>
        <v>0</v>
      </c>
      <c r="I98" s="350">
        <f t="shared" si="9"/>
        <v>1</v>
      </c>
    </row>
    <row r="99" spans="1:9" x14ac:dyDescent="0.25">
      <c r="A99" s="37">
        <v>88</v>
      </c>
      <c r="B99" s="163" t="s">
        <v>1304</v>
      </c>
      <c r="C99" s="6" t="s">
        <v>1332</v>
      </c>
      <c r="D99" s="6" t="s">
        <v>849</v>
      </c>
      <c r="E99" s="506">
        <v>2021</v>
      </c>
      <c r="F99" s="16">
        <f t="shared" si="6"/>
        <v>20</v>
      </c>
      <c r="G99" s="58">
        <f t="shared" si="7"/>
        <v>1</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tabColor rgb="FF00B050"/>
    <pageSetUpPr fitToPage="1"/>
  </sheetPr>
  <dimension ref="A1:P261"/>
  <sheetViews>
    <sheetView zoomScaleNormal="100" workbookViewId="0">
      <selection activeCell="J13" sqref="J13"/>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4" t="s">
        <v>838</v>
      </c>
      <c r="B4" s="534"/>
      <c r="C4" s="534"/>
      <c r="D4" s="534"/>
      <c r="E4" s="534"/>
      <c r="F4" s="534"/>
    </row>
    <row r="5" spans="1:7" x14ac:dyDescent="0.25">
      <c r="A5" s="607" t="s">
        <v>1083</v>
      </c>
      <c r="B5" s="607"/>
      <c r="C5" s="607"/>
      <c r="D5" s="607"/>
      <c r="E5" s="226"/>
    </row>
    <row r="6" spans="1:7" ht="13.5" customHeight="1" x14ac:dyDescent="0.25">
      <c r="C6" s="64"/>
      <c r="D6" s="347" t="str">
        <f>CONCATENATE(functie," ",nume_candidat)</f>
        <v>Conferențiar Blidariu Cristian Tiberiu</v>
      </c>
    </row>
    <row r="7" spans="1:7" ht="18.75" customHeight="1" x14ac:dyDescent="0.25">
      <c r="A7" s="532" t="s">
        <v>339</v>
      </c>
      <c r="B7" s="532" t="s">
        <v>1045</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48" t="str">
        <f>CONCATENATE("ultimii ",durata_evaluare," ani")</f>
        <v>ultimii 5 ani</v>
      </c>
      <c r="E10" s="348" t="str">
        <f>CONCATENATE("ultimii                                  ",durata_evaluare," ani")</f>
        <v>ultimii                                  5 ani</v>
      </c>
      <c r="F10" s="555"/>
      <c r="G10" s="539"/>
    </row>
    <row r="11" spans="1:7" x14ac:dyDescent="0.25">
      <c r="A11" s="88"/>
      <c r="B11" s="65"/>
      <c r="C11" s="30"/>
      <c r="D11" s="148">
        <f>SUMIF(D12:D1012,"&gt;0")</f>
        <v>50</v>
      </c>
      <c r="E11" s="4">
        <f>SUMIF(E12:E1110,"&gt;0")</f>
        <v>1</v>
      </c>
      <c r="F11" s="298"/>
    </row>
    <row r="12" spans="1:7" ht="31.5" x14ac:dyDescent="0.25">
      <c r="A12" s="37">
        <v>1</v>
      </c>
      <c r="B12" s="380" t="s">
        <v>1367</v>
      </c>
      <c r="C12" s="220">
        <v>2018</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tabColor rgb="FF00B050"/>
    <pageSetUpPr fitToPage="1"/>
  </sheetPr>
  <dimension ref="A1:Q261"/>
  <sheetViews>
    <sheetView topLeftCell="A76" zoomScaleNormal="100" workbookViewId="0">
      <selection activeCell="K108" sqref="K108"/>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4" t="s">
        <v>838</v>
      </c>
      <c r="B4" s="534"/>
      <c r="C4" s="534"/>
      <c r="D4" s="534"/>
      <c r="E4" s="534"/>
      <c r="F4" s="534"/>
      <c r="G4" s="534"/>
    </row>
    <row r="5" spans="1:8" x14ac:dyDescent="0.25">
      <c r="A5" s="534" t="s">
        <v>852</v>
      </c>
      <c r="B5" s="534"/>
      <c r="C5" s="534"/>
      <c r="D5" s="534"/>
      <c r="E5" s="534"/>
      <c r="F5" s="226"/>
    </row>
    <row r="6" spans="1:8" ht="13.5" customHeight="1" x14ac:dyDescent="0.25">
      <c r="D6" s="64"/>
      <c r="E6" s="347" t="str">
        <f>CONCATENATE(functie," ",nume_candidat)</f>
        <v>Conferențiar Blidariu Cristian Tiberiu</v>
      </c>
    </row>
    <row r="7" spans="1:8" ht="18.75" customHeight="1" x14ac:dyDescent="0.25">
      <c r="A7" s="532" t="s">
        <v>339</v>
      </c>
      <c r="B7" s="532" t="s">
        <v>1046</v>
      </c>
      <c r="C7" s="532" t="s">
        <v>461</v>
      </c>
      <c r="D7" s="542" t="s">
        <v>2</v>
      </c>
      <c r="E7" s="532" t="s">
        <v>545</v>
      </c>
      <c r="F7" s="532" t="s">
        <v>4</v>
      </c>
      <c r="G7" s="553" t="s">
        <v>542</v>
      </c>
      <c r="H7" s="539" t="s">
        <v>552</v>
      </c>
    </row>
    <row r="8" spans="1:8" ht="18.75" customHeight="1" x14ac:dyDescent="0.25">
      <c r="A8" s="549"/>
      <c r="B8" s="549"/>
      <c r="C8" s="549"/>
      <c r="D8" s="543"/>
      <c r="E8" s="549"/>
      <c r="F8" s="549"/>
      <c r="G8" s="554"/>
      <c r="H8" s="539"/>
    </row>
    <row r="9" spans="1:8" ht="18.75" customHeight="1" x14ac:dyDescent="0.25">
      <c r="A9" s="549"/>
      <c r="B9" s="549"/>
      <c r="C9" s="549"/>
      <c r="D9" s="543"/>
      <c r="E9" s="533"/>
      <c r="F9" s="533"/>
      <c r="G9" s="554"/>
      <c r="H9" s="539"/>
    </row>
    <row r="10" spans="1:8" ht="18.75" customHeight="1" x14ac:dyDescent="0.25">
      <c r="A10" s="533"/>
      <c r="B10" s="533"/>
      <c r="C10" s="533"/>
      <c r="D10" s="544"/>
      <c r="E10" s="348" t="str">
        <f>CONCATENATE("ultimii ",durata_evaluare," ani")</f>
        <v>ultimii 5 ani</v>
      </c>
      <c r="F10" s="348" t="str">
        <f>CONCATENATE("ultimii                                  ",durata_evaluare," ani")</f>
        <v>ultimii                                  5 ani</v>
      </c>
      <c r="G10" s="555"/>
      <c r="H10" s="539"/>
    </row>
    <row r="11" spans="1:8" x14ac:dyDescent="0.25">
      <c r="A11" s="88"/>
      <c r="B11" s="65"/>
      <c r="C11" s="65"/>
      <c r="D11" s="30"/>
      <c r="E11" s="148">
        <f>SUMIF(E12:E1012,"&gt;0")</f>
        <v>495</v>
      </c>
      <c r="F11" s="4">
        <f>SUMIF(F12:F1110,"&gt;0")</f>
        <v>99</v>
      </c>
      <c r="G11" s="298"/>
    </row>
    <row r="12" spans="1:8" x14ac:dyDescent="0.25">
      <c r="A12" s="37">
        <v>1</v>
      </c>
      <c r="B12" s="7" t="s">
        <v>1370</v>
      </c>
      <c r="C12" s="7" t="s">
        <v>853</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3</v>
      </c>
    </row>
    <row r="13" spans="1:8" x14ac:dyDescent="0.25">
      <c r="A13" s="37">
        <v>2</v>
      </c>
      <c r="B13" s="380" t="s">
        <v>1369</v>
      </c>
      <c r="C13" s="7" t="s">
        <v>853</v>
      </c>
      <c r="D13" s="507">
        <v>2017</v>
      </c>
      <c r="E13" s="16">
        <f t="shared" si="0"/>
        <v>5</v>
      </c>
      <c r="F13" s="58">
        <f t="shared" si="1"/>
        <v>1</v>
      </c>
      <c r="G13" s="349" t="b">
        <f t="shared" si="2"/>
        <v>0</v>
      </c>
      <c r="H13" s="350">
        <f t="shared" si="3"/>
        <v>3</v>
      </c>
    </row>
    <row r="14" spans="1:8" x14ac:dyDescent="0.25">
      <c r="A14" s="37">
        <v>3</v>
      </c>
      <c r="B14" s="7" t="s">
        <v>1368</v>
      </c>
      <c r="C14" s="7" t="s">
        <v>853</v>
      </c>
      <c r="D14" s="507">
        <v>2017</v>
      </c>
      <c r="E14" s="16">
        <f t="shared" si="0"/>
        <v>5</v>
      </c>
      <c r="F14" s="58">
        <f t="shared" si="1"/>
        <v>1</v>
      </c>
      <c r="G14" s="349" t="b">
        <f t="shared" si="2"/>
        <v>0</v>
      </c>
      <c r="H14" s="350">
        <f t="shared" si="3"/>
        <v>3</v>
      </c>
    </row>
    <row r="15" spans="1:8" x14ac:dyDescent="0.25">
      <c r="A15" s="37">
        <v>4</v>
      </c>
      <c r="B15" s="6" t="s">
        <v>1371</v>
      </c>
      <c r="C15" s="6" t="s">
        <v>853</v>
      </c>
      <c r="D15" s="507">
        <v>2017</v>
      </c>
      <c r="E15" s="16">
        <f t="shared" si="0"/>
        <v>5</v>
      </c>
      <c r="F15" s="58">
        <f t="shared" si="1"/>
        <v>1</v>
      </c>
      <c r="G15" s="349" t="b">
        <f t="shared" si="2"/>
        <v>0</v>
      </c>
      <c r="H15" s="350">
        <f t="shared" si="3"/>
        <v>3</v>
      </c>
    </row>
    <row r="16" spans="1:8" x14ac:dyDescent="0.25">
      <c r="A16" s="37">
        <v>5</v>
      </c>
      <c r="B16" s="6" t="s">
        <v>1372</v>
      </c>
      <c r="C16" s="6" t="s">
        <v>853</v>
      </c>
      <c r="D16" s="507">
        <v>2017</v>
      </c>
      <c r="E16" s="16">
        <f t="shared" si="0"/>
        <v>5</v>
      </c>
      <c r="F16" s="58">
        <f t="shared" si="1"/>
        <v>1</v>
      </c>
      <c r="G16" s="349" t="b">
        <f t="shared" si="2"/>
        <v>0</v>
      </c>
      <c r="H16" s="350">
        <f t="shared" si="3"/>
        <v>3</v>
      </c>
    </row>
    <row r="17" spans="1:8" x14ac:dyDescent="0.25">
      <c r="A17" s="37">
        <v>6</v>
      </c>
      <c r="B17" s="6" t="s">
        <v>1375</v>
      </c>
      <c r="C17" s="6" t="s">
        <v>853</v>
      </c>
      <c r="D17" s="507">
        <v>2017</v>
      </c>
      <c r="E17" s="16">
        <f t="shared" si="0"/>
        <v>5</v>
      </c>
      <c r="F17" s="58">
        <f t="shared" si="1"/>
        <v>1</v>
      </c>
      <c r="G17" s="349" t="b">
        <f t="shared" si="2"/>
        <v>0</v>
      </c>
      <c r="H17" s="350">
        <f t="shared" si="3"/>
        <v>3</v>
      </c>
    </row>
    <row r="18" spans="1:8" x14ac:dyDescent="0.25">
      <c r="A18" s="37">
        <v>7</v>
      </c>
      <c r="B18" s="6" t="s">
        <v>1373</v>
      </c>
      <c r="C18" s="6" t="s">
        <v>853</v>
      </c>
      <c r="D18" s="507">
        <v>2017</v>
      </c>
      <c r="E18" s="16">
        <f t="shared" si="0"/>
        <v>5</v>
      </c>
      <c r="F18" s="58">
        <f t="shared" si="1"/>
        <v>1</v>
      </c>
      <c r="G18" s="349" t="b">
        <f t="shared" si="2"/>
        <v>0</v>
      </c>
      <c r="H18" s="350">
        <f t="shared" si="3"/>
        <v>3</v>
      </c>
    </row>
    <row r="19" spans="1:8" x14ac:dyDescent="0.25">
      <c r="A19" s="37">
        <v>8</v>
      </c>
      <c r="B19" s="6" t="s">
        <v>1374</v>
      </c>
      <c r="C19" s="6" t="s">
        <v>853</v>
      </c>
      <c r="D19" s="507">
        <v>2017</v>
      </c>
      <c r="E19" s="16">
        <f t="shared" si="0"/>
        <v>5</v>
      </c>
      <c r="F19" s="58">
        <f t="shared" si="1"/>
        <v>1</v>
      </c>
      <c r="G19" s="349" t="b">
        <f t="shared" si="2"/>
        <v>0</v>
      </c>
      <c r="H19" s="350">
        <f t="shared" si="3"/>
        <v>2</v>
      </c>
    </row>
    <row r="20" spans="1:8" x14ac:dyDescent="0.25">
      <c r="A20" s="37">
        <v>9</v>
      </c>
      <c r="B20" s="6" t="s">
        <v>1389</v>
      </c>
      <c r="C20" s="6" t="s">
        <v>853</v>
      </c>
      <c r="D20" s="507">
        <v>2017</v>
      </c>
      <c r="E20" s="16">
        <f t="shared" si="0"/>
        <v>5</v>
      </c>
      <c r="F20" s="58">
        <f t="shared" si="1"/>
        <v>1</v>
      </c>
      <c r="G20" s="349" t="b">
        <f t="shared" si="2"/>
        <v>0</v>
      </c>
      <c r="H20" s="350">
        <f t="shared" si="3"/>
        <v>3</v>
      </c>
    </row>
    <row r="21" spans="1:8" x14ac:dyDescent="0.25">
      <c r="A21" s="37">
        <v>10</v>
      </c>
      <c r="B21" s="6" t="s">
        <v>1376</v>
      </c>
      <c r="C21" s="6" t="s">
        <v>853</v>
      </c>
      <c r="D21" s="507">
        <v>2017</v>
      </c>
      <c r="E21" s="16">
        <f t="shared" si="0"/>
        <v>5</v>
      </c>
      <c r="F21" s="58">
        <f t="shared" si="1"/>
        <v>1</v>
      </c>
      <c r="G21" s="349" t="b">
        <f t="shared" si="2"/>
        <v>0</v>
      </c>
      <c r="H21" s="350">
        <f t="shared" si="3"/>
        <v>2</v>
      </c>
    </row>
    <row r="22" spans="1:8" x14ac:dyDescent="0.25">
      <c r="A22" s="37">
        <v>11</v>
      </c>
      <c r="B22" s="6" t="s">
        <v>1377</v>
      </c>
      <c r="C22" s="6" t="s">
        <v>853</v>
      </c>
      <c r="D22" s="507">
        <v>2017</v>
      </c>
      <c r="E22" s="16">
        <f t="shared" si="0"/>
        <v>5</v>
      </c>
      <c r="F22" s="58">
        <f t="shared" si="1"/>
        <v>1</v>
      </c>
      <c r="G22" s="349" t="b">
        <f t="shared" si="2"/>
        <v>0</v>
      </c>
      <c r="H22" s="350">
        <f t="shared" si="3"/>
        <v>3</v>
      </c>
    </row>
    <row r="23" spans="1:8" x14ac:dyDescent="0.25">
      <c r="A23" s="37">
        <v>12</v>
      </c>
      <c r="B23" s="6" t="s">
        <v>1378</v>
      </c>
      <c r="C23" s="6" t="s">
        <v>853</v>
      </c>
      <c r="D23" s="507">
        <v>2017</v>
      </c>
      <c r="E23" s="16">
        <f t="shared" si="0"/>
        <v>5</v>
      </c>
      <c r="F23" s="58">
        <f t="shared" si="1"/>
        <v>1</v>
      </c>
      <c r="G23" s="349" t="b">
        <f t="shared" si="2"/>
        <v>0</v>
      </c>
      <c r="H23" s="350">
        <f t="shared" si="3"/>
        <v>3</v>
      </c>
    </row>
    <row r="24" spans="1:8" x14ac:dyDescent="0.25">
      <c r="A24" s="37">
        <v>13</v>
      </c>
      <c r="B24" s="6" t="s">
        <v>1379</v>
      </c>
      <c r="C24" s="6" t="s">
        <v>853</v>
      </c>
      <c r="D24" s="507">
        <v>2017</v>
      </c>
      <c r="E24" s="16">
        <f t="shared" si="0"/>
        <v>5</v>
      </c>
      <c r="F24" s="58">
        <f t="shared" si="1"/>
        <v>1</v>
      </c>
      <c r="G24" s="349" t="b">
        <f t="shared" si="2"/>
        <v>0</v>
      </c>
      <c r="H24" s="350">
        <f t="shared" si="3"/>
        <v>3</v>
      </c>
    </row>
    <row r="25" spans="1:8" x14ac:dyDescent="0.25">
      <c r="A25" s="37">
        <v>14</v>
      </c>
      <c r="B25" s="6" t="s">
        <v>1380</v>
      </c>
      <c r="C25" s="6" t="s">
        <v>853</v>
      </c>
      <c r="D25" s="507">
        <v>2017</v>
      </c>
      <c r="E25" s="16">
        <f t="shared" si="0"/>
        <v>5</v>
      </c>
      <c r="F25" s="58">
        <f t="shared" si="1"/>
        <v>1</v>
      </c>
      <c r="G25" s="349" t="b">
        <f t="shared" si="2"/>
        <v>0</v>
      </c>
      <c r="H25" s="350">
        <f t="shared" si="3"/>
        <v>3</v>
      </c>
    </row>
    <row r="26" spans="1:8" x14ac:dyDescent="0.25">
      <c r="A26" s="37">
        <v>15</v>
      </c>
      <c r="B26" s="6" t="s">
        <v>1381</v>
      </c>
      <c r="C26" s="6" t="s">
        <v>853</v>
      </c>
      <c r="D26" s="507">
        <v>2017</v>
      </c>
      <c r="E26" s="16">
        <f t="shared" si="0"/>
        <v>5</v>
      </c>
      <c r="F26" s="58">
        <f t="shared" si="1"/>
        <v>1</v>
      </c>
      <c r="G26" s="349" t="b">
        <f t="shared" si="2"/>
        <v>0</v>
      </c>
      <c r="H26" s="350">
        <f t="shared" si="3"/>
        <v>3</v>
      </c>
    </row>
    <row r="27" spans="1:8" x14ac:dyDescent="0.25">
      <c r="A27" s="37">
        <v>16</v>
      </c>
      <c r="B27" s="6" t="s">
        <v>1383</v>
      </c>
      <c r="C27" s="6" t="s">
        <v>853</v>
      </c>
      <c r="D27" s="507">
        <v>2017</v>
      </c>
      <c r="E27" s="16">
        <f t="shared" si="0"/>
        <v>5</v>
      </c>
      <c r="F27" s="58">
        <f t="shared" si="1"/>
        <v>1</v>
      </c>
      <c r="G27" s="349" t="b">
        <f t="shared" si="2"/>
        <v>0</v>
      </c>
      <c r="H27" s="350">
        <f t="shared" si="3"/>
        <v>2</v>
      </c>
    </row>
    <row r="28" spans="1:8" x14ac:dyDescent="0.25">
      <c r="A28" s="37">
        <v>17</v>
      </c>
      <c r="B28" s="6" t="s">
        <v>1382</v>
      </c>
      <c r="C28" s="6" t="s">
        <v>853</v>
      </c>
      <c r="D28" s="507">
        <v>2017</v>
      </c>
      <c r="E28" s="16">
        <f t="shared" si="0"/>
        <v>5</v>
      </c>
      <c r="F28" s="58">
        <f t="shared" si="1"/>
        <v>1</v>
      </c>
      <c r="G28" s="349" t="b">
        <f t="shared" si="2"/>
        <v>0</v>
      </c>
      <c r="H28" s="350">
        <f t="shared" si="3"/>
        <v>3</v>
      </c>
    </row>
    <row r="29" spans="1:8" x14ac:dyDescent="0.25">
      <c r="A29" s="37">
        <v>18</v>
      </c>
      <c r="B29" s="6" t="s">
        <v>1384</v>
      </c>
      <c r="C29" s="6" t="s">
        <v>853</v>
      </c>
      <c r="D29" s="507">
        <v>2017</v>
      </c>
      <c r="E29" s="16">
        <f t="shared" si="0"/>
        <v>5</v>
      </c>
      <c r="F29" s="58">
        <f t="shared" si="1"/>
        <v>1</v>
      </c>
      <c r="G29" s="349" t="b">
        <f t="shared" si="2"/>
        <v>0</v>
      </c>
      <c r="H29" s="350">
        <f t="shared" si="3"/>
        <v>3</v>
      </c>
    </row>
    <row r="30" spans="1:8" x14ac:dyDescent="0.25">
      <c r="A30" s="37">
        <v>19</v>
      </c>
      <c r="B30" s="6" t="s">
        <v>1385</v>
      </c>
      <c r="C30" s="6" t="s">
        <v>853</v>
      </c>
      <c r="D30" s="507">
        <v>2017</v>
      </c>
      <c r="E30" s="16">
        <f t="shared" si="0"/>
        <v>5</v>
      </c>
      <c r="F30" s="58">
        <f t="shared" si="1"/>
        <v>1</v>
      </c>
      <c r="G30" s="349" t="b">
        <f t="shared" si="2"/>
        <v>0</v>
      </c>
      <c r="H30" s="350">
        <f t="shared" si="3"/>
        <v>3</v>
      </c>
    </row>
    <row r="31" spans="1:8" x14ac:dyDescent="0.25">
      <c r="A31" s="37">
        <v>20</v>
      </c>
      <c r="B31" s="6" t="s">
        <v>1386</v>
      </c>
      <c r="C31" s="6" t="s">
        <v>853</v>
      </c>
      <c r="D31" s="507">
        <v>2017</v>
      </c>
      <c r="E31" s="16">
        <f t="shared" si="0"/>
        <v>5</v>
      </c>
      <c r="F31" s="58">
        <f t="shared" si="1"/>
        <v>1</v>
      </c>
      <c r="G31" s="349" t="b">
        <f t="shared" si="2"/>
        <v>0</v>
      </c>
      <c r="H31" s="350">
        <f t="shared" si="3"/>
        <v>3</v>
      </c>
    </row>
    <row r="32" spans="1:8" x14ac:dyDescent="0.25">
      <c r="A32" s="37">
        <v>21</v>
      </c>
      <c r="B32" s="6" t="s">
        <v>1387</v>
      </c>
      <c r="C32" s="6" t="s">
        <v>853</v>
      </c>
      <c r="D32" s="507">
        <v>2017</v>
      </c>
      <c r="E32" s="16">
        <f t="shared" si="0"/>
        <v>5</v>
      </c>
      <c r="F32" s="58">
        <f t="shared" si="1"/>
        <v>1</v>
      </c>
      <c r="G32" s="349" t="b">
        <f t="shared" si="2"/>
        <v>0</v>
      </c>
      <c r="H32" s="350">
        <f t="shared" si="3"/>
        <v>3</v>
      </c>
    </row>
    <row r="33" spans="1:8" x14ac:dyDescent="0.25">
      <c r="A33" s="37">
        <v>22</v>
      </c>
      <c r="B33" s="6" t="s">
        <v>1388</v>
      </c>
      <c r="C33" s="6" t="s">
        <v>853</v>
      </c>
      <c r="D33" s="507">
        <v>2017</v>
      </c>
      <c r="E33" s="16">
        <f t="shared" si="0"/>
        <v>5</v>
      </c>
      <c r="F33" s="58">
        <f t="shared" si="1"/>
        <v>1</v>
      </c>
      <c r="G33" s="349" t="b">
        <f t="shared" si="2"/>
        <v>0</v>
      </c>
      <c r="H33" s="350">
        <f t="shared" si="3"/>
        <v>3</v>
      </c>
    </row>
    <row r="34" spans="1:8" x14ac:dyDescent="0.25">
      <c r="A34" s="37">
        <v>23</v>
      </c>
      <c r="B34" s="6" t="s">
        <v>1390</v>
      </c>
      <c r="C34" s="6" t="s">
        <v>853</v>
      </c>
      <c r="D34" s="507">
        <v>2017</v>
      </c>
      <c r="E34" s="16">
        <f t="shared" si="0"/>
        <v>5</v>
      </c>
      <c r="F34" s="58">
        <f t="shared" si="1"/>
        <v>1</v>
      </c>
      <c r="G34" s="349" t="b">
        <f t="shared" si="2"/>
        <v>0</v>
      </c>
      <c r="H34" s="350">
        <f t="shared" si="3"/>
        <v>3</v>
      </c>
    </row>
    <row r="35" spans="1:8" x14ac:dyDescent="0.25">
      <c r="A35" s="37">
        <v>24</v>
      </c>
      <c r="B35" s="6" t="s">
        <v>1391</v>
      </c>
      <c r="C35" s="6" t="s">
        <v>853</v>
      </c>
      <c r="D35" s="507">
        <v>2017</v>
      </c>
      <c r="E35" s="16">
        <f t="shared" si="0"/>
        <v>5</v>
      </c>
      <c r="F35" s="58">
        <f t="shared" si="1"/>
        <v>1</v>
      </c>
      <c r="G35" s="349" t="b">
        <f t="shared" si="2"/>
        <v>0</v>
      </c>
      <c r="H35" s="350">
        <f t="shared" si="3"/>
        <v>3</v>
      </c>
    </row>
    <row r="36" spans="1:8" x14ac:dyDescent="0.25">
      <c r="A36" s="37">
        <v>25</v>
      </c>
      <c r="B36" s="6" t="s">
        <v>1392</v>
      </c>
      <c r="C36" s="6" t="s">
        <v>853</v>
      </c>
      <c r="D36" s="507">
        <v>2017</v>
      </c>
      <c r="E36" s="16">
        <f t="shared" si="0"/>
        <v>5</v>
      </c>
      <c r="F36" s="58">
        <f t="shared" si="1"/>
        <v>1</v>
      </c>
      <c r="G36" s="349" t="b">
        <f t="shared" si="2"/>
        <v>0</v>
      </c>
      <c r="H36" s="350">
        <f t="shared" si="3"/>
        <v>2</v>
      </c>
    </row>
    <row r="37" spans="1:8" x14ac:dyDescent="0.25">
      <c r="A37" s="37">
        <v>26</v>
      </c>
      <c r="B37" s="6" t="s">
        <v>1394</v>
      </c>
      <c r="C37" s="6" t="s">
        <v>853</v>
      </c>
      <c r="D37" s="507">
        <v>2017</v>
      </c>
      <c r="E37" s="16">
        <f t="shared" si="0"/>
        <v>5</v>
      </c>
      <c r="F37" s="58">
        <f t="shared" si="1"/>
        <v>1</v>
      </c>
      <c r="G37" s="349" t="b">
        <f t="shared" si="2"/>
        <v>0</v>
      </c>
      <c r="H37" s="350">
        <f t="shared" si="3"/>
        <v>3</v>
      </c>
    </row>
    <row r="38" spans="1:8" x14ac:dyDescent="0.25">
      <c r="A38" s="37">
        <v>27</v>
      </c>
      <c r="B38" s="6" t="s">
        <v>1393</v>
      </c>
      <c r="C38" s="6" t="s">
        <v>853</v>
      </c>
      <c r="D38" s="507">
        <v>2017</v>
      </c>
      <c r="E38" s="16">
        <f t="shared" si="0"/>
        <v>5</v>
      </c>
      <c r="F38" s="58">
        <f t="shared" si="1"/>
        <v>1</v>
      </c>
      <c r="G38" s="349" t="b">
        <f t="shared" si="2"/>
        <v>0</v>
      </c>
      <c r="H38" s="350">
        <f t="shared" si="3"/>
        <v>3</v>
      </c>
    </row>
    <row r="39" spans="1:8" x14ac:dyDescent="0.25">
      <c r="A39" s="37">
        <v>28</v>
      </c>
      <c r="B39" s="6" t="s">
        <v>1395</v>
      </c>
      <c r="C39" s="6" t="s">
        <v>853</v>
      </c>
      <c r="D39" s="507">
        <v>2017</v>
      </c>
      <c r="E39" s="16">
        <f t="shared" si="0"/>
        <v>5</v>
      </c>
      <c r="F39" s="58">
        <f t="shared" si="1"/>
        <v>1</v>
      </c>
      <c r="G39" s="349" t="b">
        <f t="shared" si="2"/>
        <v>0</v>
      </c>
      <c r="H39" s="350">
        <f t="shared" si="3"/>
        <v>3</v>
      </c>
    </row>
    <row r="40" spans="1:8" x14ac:dyDescent="0.25">
      <c r="A40" s="37">
        <v>29</v>
      </c>
      <c r="B40" s="6" t="s">
        <v>1396</v>
      </c>
      <c r="C40" s="6" t="s">
        <v>853</v>
      </c>
      <c r="D40" s="507">
        <v>2017</v>
      </c>
      <c r="E40" s="16">
        <f t="shared" si="0"/>
        <v>5</v>
      </c>
      <c r="F40" s="58">
        <f t="shared" si="1"/>
        <v>1</v>
      </c>
      <c r="G40" s="349" t="b">
        <f t="shared" si="2"/>
        <v>0</v>
      </c>
      <c r="H40" s="350">
        <f t="shared" si="3"/>
        <v>3</v>
      </c>
    </row>
    <row r="41" spans="1:8" x14ac:dyDescent="0.25">
      <c r="A41" s="37">
        <v>30</v>
      </c>
      <c r="B41" s="6" t="s">
        <v>1397</v>
      </c>
      <c r="C41" s="6" t="s">
        <v>853</v>
      </c>
      <c r="D41" s="507">
        <v>2017</v>
      </c>
      <c r="E41" s="16">
        <f t="shared" si="0"/>
        <v>5</v>
      </c>
      <c r="F41" s="58">
        <f t="shared" si="1"/>
        <v>1</v>
      </c>
      <c r="G41" s="349" t="b">
        <f t="shared" si="2"/>
        <v>0</v>
      </c>
      <c r="H41" s="350">
        <f t="shared" si="3"/>
        <v>2</v>
      </c>
    </row>
    <row r="42" spans="1:8" x14ac:dyDescent="0.25">
      <c r="A42" s="37">
        <v>31</v>
      </c>
      <c r="B42" s="6" t="s">
        <v>1398</v>
      </c>
      <c r="C42" s="6" t="s">
        <v>853</v>
      </c>
      <c r="D42" s="507">
        <v>2017</v>
      </c>
      <c r="E42" s="16">
        <f t="shared" si="0"/>
        <v>5</v>
      </c>
      <c r="F42" s="58">
        <f t="shared" si="1"/>
        <v>1</v>
      </c>
      <c r="G42" s="349" t="b">
        <f t="shared" si="2"/>
        <v>0</v>
      </c>
      <c r="H42" s="350">
        <f t="shared" si="3"/>
        <v>3</v>
      </c>
    </row>
    <row r="43" spans="1:8" x14ac:dyDescent="0.25">
      <c r="A43" s="37">
        <v>32</v>
      </c>
      <c r="B43" s="6" t="s">
        <v>1399</v>
      </c>
      <c r="C43" s="6" t="s">
        <v>853</v>
      </c>
      <c r="D43" s="507">
        <v>2017</v>
      </c>
      <c r="E43" s="16">
        <f t="shared" si="0"/>
        <v>5</v>
      </c>
      <c r="F43" s="58">
        <f t="shared" si="1"/>
        <v>1</v>
      </c>
      <c r="G43" s="349" t="b">
        <f t="shared" si="2"/>
        <v>0</v>
      </c>
      <c r="H43" s="350">
        <f t="shared" si="3"/>
        <v>3</v>
      </c>
    </row>
    <row r="44" spans="1:8" x14ac:dyDescent="0.25">
      <c r="A44" s="37">
        <v>33</v>
      </c>
      <c r="B44" s="6" t="s">
        <v>1400</v>
      </c>
      <c r="C44" s="6" t="s">
        <v>853</v>
      </c>
      <c r="D44" s="507">
        <v>2017</v>
      </c>
      <c r="E44" s="16">
        <f t="shared" si="0"/>
        <v>5</v>
      </c>
      <c r="F44" s="58">
        <f t="shared" ref="F44:F75" si="4">IF(OR($B44="",,$D44="",$D44&gt;an_final),"",IF($D44&gt;=an_initial,1,""))</f>
        <v>1</v>
      </c>
      <c r="G44" s="349" t="b">
        <f t="shared" si="2"/>
        <v>0</v>
      </c>
      <c r="H44" s="350">
        <f t="shared" ref="H44:H75" si="5">LEN(B44)-LEN(SUBSTITUTE(B44,",",""))+1</f>
        <v>3</v>
      </c>
    </row>
    <row r="45" spans="1:8" x14ac:dyDescent="0.25">
      <c r="A45" s="37">
        <v>34</v>
      </c>
      <c r="B45" s="6" t="s">
        <v>1401</v>
      </c>
      <c r="C45" s="6" t="s">
        <v>853</v>
      </c>
      <c r="D45" s="507">
        <v>2017</v>
      </c>
      <c r="E45" s="16">
        <f t="shared" si="0"/>
        <v>5</v>
      </c>
      <c r="F45" s="58">
        <f t="shared" si="4"/>
        <v>1</v>
      </c>
      <c r="G45" s="349" t="b">
        <f t="shared" si="2"/>
        <v>0</v>
      </c>
      <c r="H45" s="350">
        <f t="shared" si="5"/>
        <v>3</v>
      </c>
    </row>
    <row r="46" spans="1:8" x14ac:dyDescent="0.25">
      <c r="A46" s="37">
        <v>35</v>
      </c>
      <c r="B46" s="6" t="s">
        <v>1402</v>
      </c>
      <c r="C46" s="6" t="s">
        <v>853</v>
      </c>
      <c r="D46" s="507">
        <v>2017</v>
      </c>
      <c r="E46" s="16">
        <f t="shared" si="0"/>
        <v>5</v>
      </c>
      <c r="F46" s="58">
        <f t="shared" si="4"/>
        <v>1</v>
      </c>
      <c r="G46" s="349" t="b">
        <f t="shared" si="2"/>
        <v>0</v>
      </c>
      <c r="H46" s="350">
        <f t="shared" si="5"/>
        <v>3</v>
      </c>
    </row>
    <row r="47" spans="1:8" x14ac:dyDescent="0.25">
      <c r="A47" s="37">
        <v>36</v>
      </c>
      <c r="B47" s="6" t="s">
        <v>1403</v>
      </c>
      <c r="C47" s="6" t="s">
        <v>853</v>
      </c>
      <c r="D47" s="507">
        <v>2017</v>
      </c>
      <c r="E47" s="16">
        <f t="shared" si="0"/>
        <v>5</v>
      </c>
      <c r="F47" s="58">
        <f t="shared" si="4"/>
        <v>1</v>
      </c>
      <c r="G47" s="349" t="b">
        <f t="shared" si="2"/>
        <v>0</v>
      </c>
      <c r="H47" s="350">
        <f t="shared" si="5"/>
        <v>3</v>
      </c>
    </row>
    <row r="48" spans="1:8" x14ac:dyDescent="0.25">
      <c r="A48" s="37">
        <v>37</v>
      </c>
      <c r="B48" s="6" t="s">
        <v>1404</v>
      </c>
      <c r="C48" s="6" t="s">
        <v>853</v>
      </c>
      <c r="D48" s="507">
        <v>2017</v>
      </c>
      <c r="E48" s="16">
        <f t="shared" si="0"/>
        <v>5</v>
      </c>
      <c r="F48" s="58">
        <f t="shared" si="4"/>
        <v>1</v>
      </c>
      <c r="G48" s="349" t="b">
        <f t="shared" si="2"/>
        <v>0</v>
      </c>
      <c r="H48" s="350">
        <f t="shared" si="5"/>
        <v>3</v>
      </c>
    </row>
    <row r="49" spans="1:8" x14ac:dyDescent="0.25">
      <c r="A49" s="37">
        <v>38</v>
      </c>
      <c r="B49" s="6" t="s">
        <v>1406</v>
      </c>
      <c r="C49" s="6" t="s">
        <v>853</v>
      </c>
      <c r="D49" s="507">
        <v>2017</v>
      </c>
      <c r="E49" s="16">
        <f t="shared" si="0"/>
        <v>5</v>
      </c>
      <c r="F49" s="58">
        <f t="shared" si="4"/>
        <v>1</v>
      </c>
      <c r="G49" s="349" t="b">
        <f t="shared" si="2"/>
        <v>0</v>
      </c>
      <c r="H49" s="350">
        <f t="shared" si="5"/>
        <v>3</v>
      </c>
    </row>
    <row r="50" spans="1:8" x14ac:dyDescent="0.25">
      <c r="A50" s="37">
        <v>39</v>
      </c>
      <c r="B50" s="6" t="s">
        <v>1405</v>
      </c>
      <c r="C50" s="6" t="s">
        <v>853</v>
      </c>
      <c r="D50" s="507">
        <v>2017</v>
      </c>
      <c r="E50" s="16">
        <f t="shared" si="0"/>
        <v>5</v>
      </c>
      <c r="F50" s="58">
        <f t="shared" si="4"/>
        <v>1</v>
      </c>
      <c r="G50" s="349" t="b">
        <f t="shared" si="2"/>
        <v>0</v>
      </c>
      <c r="H50" s="350">
        <f t="shared" si="5"/>
        <v>3</v>
      </c>
    </row>
    <row r="51" spans="1:8" x14ac:dyDescent="0.25">
      <c r="A51" s="37">
        <v>40</v>
      </c>
      <c r="B51" s="6" t="s">
        <v>1407</v>
      </c>
      <c r="C51" s="6" t="s">
        <v>853</v>
      </c>
      <c r="D51" s="216">
        <v>2018</v>
      </c>
      <c r="E51" s="16">
        <f t="shared" si="0"/>
        <v>5</v>
      </c>
      <c r="F51" s="58">
        <f t="shared" si="4"/>
        <v>1</v>
      </c>
      <c r="G51" s="349" t="b">
        <f t="shared" si="2"/>
        <v>0</v>
      </c>
      <c r="H51" s="350">
        <f t="shared" si="5"/>
        <v>2</v>
      </c>
    </row>
    <row r="52" spans="1:8" x14ac:dyDescent="0.25">
      <c r="A52" s="37">
        <v>41</v>
      </c>
      <c r="B52" s="6" t="s">
        <v>1408</v>
      </c>
      <c r="C52" s="6" t="s">
        <v>853</v>
      </c>
      <c r="D52" s="506">
        <v>2018</v>
      </c>
      <c r="E52" s="16">
        <f t="shared" si="0"/>
        <v>5</v>
      </c>
      <c r="F52" s="58">
        <f t="shared" si="4"/>
        <v>1</v>
      </c>
      <c r="G52" s="349" t="b">
        <f t="shared" si="2"/>
        <v>0</v>
      </c>
      <c r="H52" s="350">
        <f t="shared" si="5"/>
        <v>3</v>
      </c>
    </row>
    <row r="53" spans="1:8" x14ac:dyDescent="0.25">
      <c r="A53" s="37">
        <v>42</v>
      </c>
      <c r="B53" s="6" t="s">
        <v>1409</v>
      </c>
      <c r="C53" s="6" t="s">
        <v>853</v>
      </c>
      <c r="D53" s="506">
        <v>2018</v>
      </c>
      <c r="E53" s="16">
        <f t="shared" si="0"/>
        <v>5</v>
      </c>
      <c r="F53" s="58">
        <f t="shared" si="4"/>
        <v>1</v>
      </c>
      <c r="G53" s="349" t="b">
        <f t="shared" si="2"/>
        <v>0</v>
      </c>
      <c r="H53" s="350">
        <f t="shared" si="5"/>
        <v>3</v>
      </c>
    </row>
    <row r="54" spans="1:8" x14ac:dyDescent="0.25">
      <c r="A54" s="37">
        <v>43</v>
      </c>
      <c r="B54" s="6" t="s">
        <v>1410</v>
      </c>
      <c r="C54" s="6" t="s">
        <v>853</v>
      </c>
      <c r="D54" s="506">
        <v>2018</v>
      </c>
      <c r="E54" s="16">
        <f t="shared" si="0"/>
        <v>5</v>
      </c>
      <c r="F54" s="58">
        <f t="shared" si="4"/>
        <v>1</v>
      </c>
      <c r="G54" s="349" t="b">
        <f t="shared" si="2"/>
        <v>0</v>
      </c>
      <c r="H54" s="350">
        <f t="shared" si="5"/>
        <v>3</v>
      </c>
    </row>
    <row r="55" spans="1:8" x14ac:dyDescent="0.25">
      <c r="A55" s="37">
        <v>44</v>
      </c>
      <c r="B55" s="6" t="s">
        <v>1411</v>
      </c>
      <c r="C55" s="6" t="s">
        <v>853</v>
      </c>
      <c r="D55" s="506">
        <v>2018</v>
      </c>
      <c r="E55" s="16">
        <f t="shared" si="0"/>
        <v>5</v>
      </c>
      <c r="F55" s="58">
        <f t="shared" si="4"/>
        <v>1</v>
      </c>
      <c r="G55" s="349" t="b">
        <f t="shared" si="2"/>
        <v>0</v>
      </c>
      <c r="H55" s="350">
        <f t="shared" si="5"/>
        <v>3</v>
      </c>
    </row>
    <row r="56" spans="1:8" x14ac:dyDescent="0.25">
      <c r="A56" s="37">
        <v>45</v>
      </c>
      <c r="B56" s="6" t="s">
        <v>1412</v>
      </c>
      <c r="C56" s="6" t="s">
        <v>853</v>
      </c>
      <c r="D56" s="506">
        <v>2018</v>
      </c>
      <c r="E56" s="16">
        <f t="shared" si="0"/>
        <v>5</v>
      </c>
      <c r="F56" s="58">
        <f t="shared" si="4"/>
        <v>1</v>
      </c>
      <c r="G56" s="349" t="b">
        <f t="shared" si="2"/>
        <v>0</v>
      </c>
      <c r="H56" s="350">
        <f t="shared" si="5"/>
        <v>3</v>
      </c>
    </row>
    <row r="57" spans="1:8" x14ac:dyDescent="0.25">
      <c r="A57" s="37">
        <v>46</v>
      </c>
      <c r="B57" s="6" t="s">
        <v>1413</v>
      </c>
      <c r="C57" s="6" t="s">
        <v>853</v>
      </c>
      <c r="D57" s="506">
        <v>2018</v>
      </c>
      <c r="E57" s="16">
        <f t="shared" si="0"/>
        <v>5</v>
      </c>
      <c r="F57" s="58">
        <f t="shared" si="4"/>
        <v>1</v>
      </c>
      <c r="G57" s="349" t="b">
        <f t="shared" si="2"/>
        <v>0</v>
      </c>
      <c r="H57" s="350">
        <f t="shared" si="5"/>
        <v>3</v>
      </c>
    </row>
    <row r="58" spans="1:8" x14ac:dyDescent="0.25">
      <c r="A58" s="37">
        <v>47</v>
      </c>
      <c r="B58" s="6" t="s">
        <v>1414</v>
      </c>
      <c r="C58" s="6" t="s">
        <v>853</v>
      </c>
      <c r="D58" s="506">
        <v>2018</v>
      </c>
      <c r="E58" s="16">
        <f t="shared" si="0"/>
        <v>5</v>
      </c>
      <c r="F58" s="58">
        <f t="shared" si="4"/>
        <v>1</v>
      </c>
      <c r="G58" s="349" t="b">
        <f t="shared" si="2"/>
        <v>0</v>
      </c>
      <c r="H58" s="350">
        <f t="shared" si="5"/>
        <v>3</v>
      </c>
    </row>
    <row r="59" spans="1:8" x14ac:dyDescent="0.25">
      <c r="A59" s="37">
        <v>48</v>
      </c>
      <c r="B59" s="6" t="s">
        <v>1415</v>
      </c>
      <c r="C59" s="6" t="s">
        <v>853</v>
      </c>
      <c r="D59" s="506">
        <v>2018</v>
      </c>
      <c r="E59" s="16">
        <f t="shared" si="0"/>
        <v>5</v>
      </c>
      <c r="F59" s="58">
        <f t="shared" si="4"/>
        <v>1</v>
      </c>
      <c r="G59" s="349" t="b">
        <f t="shared" si="2"/>
        <v>0</v>
      </c>
      <c r="H59" s="350">
        <f t="shared" si="5"/>
        <v>3</v>
      </c>
    </row>
    <row r="60" spans="1:8" x14ac:dyDescent="0.25">
      <c r="A60" s="37">
        <v>49</v>
      </c>
      <c r="B60" s="6" t="s">
        <v>1416</v>
      </c>
      <c r="C60" s="6" t="s">
        <v>853</v>
      </c>
      <c r="D60" s="506">
        <v>2018</v>
      </c>
      <c r="E60" s="16">
        <f t="shared" si="0"/>
        <v>5</v>
      </c>
      <c r="F60" s="58">
        <f t="shared" si="4"/>
        <v>1</v>
      </c>
      <c r="G60" s="349" t="b">
        <f t="shared" si="2"/>
        <v>0</v>
      </c>
      <c r="H60" s="350">
        <f t="shared" si="5"/>
        <v>3</v>
      </c>
    </row>
    <row r="61" spans="1:8" x14ac:dyDescent="0.25">
      <c r="A61" s="37">
        <v>50</v>
      </c>
      <c r="B61" s="6" t="s">
        <v>1417</v>
      </c>
      <c r="C61" s="6" t="s">
        <v>853</v>
      </c>
      <c r="D61" s="506">
        <v>2018</v>
      </c>
      <c r="E61" s="16">
        <f t="shared" si="0"/>
        <v>5</v>
      </c>
      <c r="F61" s="58">
        <f t="shared" si="4"/>
        <v>1</v>
      </c>
      <c r="G61" s="349" t="b">
        <f t="shared" si="2"/>
        <v>0</v>
      </c>
      <c r="H61" s="350">
        <f t="shared" si="5"/>
        <v>3</v>
      </c>
    </row>
    <row r="62" spans="1:8" x14ac:dyDescent="0.25">
      <c r="A62" s="37">
        <v>51</v>
      </c>
      <c r="B62" s="6" t="s">
        <v>1418</v>
      </c>
      <c r="C62" s="6" t="s">
        <v>853</v>
      </c>
      <c r="D62" s="506">
        <v>2018</v>
      </c>
      <c r="E62" s="16">
        <f t="shared" si="0"/>
        <v>5</v>
      </c>
      <c r="F62" s="58">
        <f t="shared" si="4"/>
        <v>1</v>
      </c>
      <c r="G62" s="349" t="b">
        <f t="shared" si="2"/>
        <v>0</v>
      </c>
      <c r="H62" s="350">
        <f t="shared" si="5"/>
        <v>3</v>
      </c>
    </row>
    <row r="63" spans="1:8" x14ac:dyDescent="0.25">
      <c r="A63" s="37">
        <v>52</v>
      </c>
      <c r="B63" s="6" t="s">
        <v>1420</v>
      </c>
      <c r="C63" s="6" t="s">
        <v>853</v>
      </c>
      <c r="D63" s="506">
        <v>2018</v>
      </c>
      <c r="E63" s="16">
        <f t="shared" si="0"/>
        <v>5</v>
      </c>
      <c r="F63" s="58">
        <f t="shared" si="4"/>
        <v>1</v>
      </c>
      <c r="G63" s="349" t="b">
        <f t="shared" si="2"/>
        <v>0</v>
      </c>
      <c r="H63" s="350">
        <f t="shared" si="5"/>
        <v>3</v>
      </c>
    </row>
    <row r="64" spans="1:8" x14ac:dyDescent="0.25">
      <c r="A64" s="37">
        <v>53</v>
      </c>
      <c r="B64" s="6" t="s">
        <v>1421</v>
      </c>
      <c r="C64" s="6" t="s">
        <v>853</v>
      </c>
      <c r="D64" s="506">
        <v>2018</v>
      </c>
      <c r="E64" s="16">
        <f t="shared" si="0"/>
        <v>5</v>
      </c>
      <c r="F64" s="58">
        <f t="shared" si="4"/>
        <v>1</v>
      </c>
      <c r="G64" s="349" t="b">
        <f t="shared" si="2"/>
        <v>0</v>
      </c>
      <c r="H64" s="350">
        <f t="shared" si="5"/>
        <v>3</v>
      </c>
    </row>
    <row r="65" spans="1:8" x14ac:dyDescent="0.25">
      <c r="A65" s="37">
        <v>54</v>
      </c>
      <c r="B65" s="6" t="s">
        <v>1419</v>
      </c>
      <c r="C65" s="6" t="s">
        <v>853</v>
      </c>
      <c r="D65" s="506">
        <v>2018</v>
      </c>
      <c r="E65" s="16">
        <f t="shared" si="0"/>
        <v>5</v>
      </c>
      <c r="F65" s="58">
        <f t="shared" si="4"/>
        <v>1</v>
      </c>
      <c r="G65" s="349" t="b">
        <f t="shared" si="2"/>
        <v>0</v>
      </c>
      <c r="H65" s="350">
        <f t="shared" si="5"/>
        <v>2</v>
      </c>
    </row>
    <row r="66" spans="1:8" x14ac:dyDescent="0.25">
      <c r="A66" s="37">
        <v>55</v>
      </c>
      <c r="B66" s="6" t="s">
        <v>1422</v>
      </c>
      <c r="C66" s="6" t="s">
        <v>853</v>
      </c>
      <c r="D66" s="506">
        <v>2018</v>
      </c>
      <c r="E66" s="16">
        <f t="shared" si="0"/>
        <v>5</v>
      </c>
      <c r="F66" s="58">
        <f t="shared" si="4"/>
        <v>1</v>
      </c>
      <c r="G66" s="349" t="b">
        <f t="shared" si="2"/>
        <v>0</v>
      </c>
      <c r="H66" s="350">
        <f t="shared" si="5"/>
        <v>2</v>
      </c>
    </row>
    <row r="67" spans="1:8" x14ac:dyDescent="0.25">
      <c r="A67" s="37">
        <v>56</v>
      </c>
      <c r="B67" s="6" t="s">
        <v>1423</v>
      </c>
      <c r="C67" s="6" t="s">
        <v>853</v>
      </c>
      <c r="D67" s="506">
        <v>2018</v>
      </c>
      <c r="E67" s="16">
        <f t="shared" si="0"/>
        <v>5</v>
      </c>
      <c r="F67" s="58">
        <f t="shared" si="4"/>
        <v>1</v>
      </c>
      <c r="G67" s="349" t="b">
        <f t="shared" si="2"/>
        <v>0</v>
      </c>
      <c r="H67" s="350">
        <f t="shared" si="5"/>
        <v>3</v>
      </c>
    </row>
    <row r="68" spans="1:8" x14ac:dyDescent="0.25">
      <c r="A68" s="37">
        <v>57</v>
      </c>
      <c r="B68" s="6" t="s">
        <v>1424</v>
      </c>
      <c r="C68" s="6" t="s">
        <v>853</v>
      </c>
      <c r="D68" s="506">
        <v>2018</v>
      </c>
      <c r="E68" s="16">
        <f t="shared" si="0"/>
        <v>5</v>
      </c>
      <c r="F68" s="58">
        <f t="shared" si="4"/>
        <v>1</v>
      </c>
      <c r="G68" s="349" t="b">
        <f t="shared" si="2"/>
        <v>0</v>
      </c>
      <c r="H68" s="350">
        <f t="shared" si="5"/>
        <v>3</v>
      </c>
    </row>
    <row r="69" spans="1:8" x14ac:dyDescent="0.25">
      <c r="A69" s="37">
        <v>58</v>
      </c>
      <c r="B69" s="6" t="s">
        <v>1425</v>
      </c>
      <c r="C69" s="6" t="s">
        <v>853</v>
      </c>
      <c r="D69" s="506">
        <v>2018</v>
      </c>
      <c r="E69" s="16">
        <f t="shared" si="0"/>
        <v>5</v>
      </c>
      <c r="F69" s="58">
        <f t="shared" si="4"/>
        <v>1</v>
      </c>
      <c r="G69" s="349" t="b">
        <f t="shared" si="2"/>
        <v>0</v>
      </c>
      <c r="H69" s="350">
        <f t="shared" si="5"/>
        <v>2</v>
      </c>
    </row>
    <row r="70" spans="1:8" x14ac:dyDescent="0.25">
      <c r="A70" s="37">
        <v>59</v>
      </c>
      <c r="B70" s="6" t="s">
        <v>1426</v>
      </c>
      <c r="C70" s="6" t="s">
        <v>853</v>
      </c>
      <c r="D70" s="506">
        <v>2018</v>
      </c>
      <c r="E70" s="16">
        <f t="shared" si="0"/>
        <v>5</v>
      </c>
      <c r="F70" s="58">
        <f t="shared" si="4"/>
        <v>1</v>
      </c>
      <c r="G70" s="349" t="b">
        <f t="shared" si="2"/>
        <v>0</v>
      </c>
      <c r="H70" s="350">
        <f t="shared" si="5"/>
        <v>3</v>
      </c>
    </row>
    <row r="71" spans="1:8" x14ac:dyDescent="0.25">
      <c r="A71" s="37">
        <v>60</v>
      </c>
      <c r="B71" s="6" t="s">
        <v>1427</v>
      </c>
      <c r="C71" s="6" t="s">
        <v>853</v>
      </c>
      <c r="D71" s="506">
        <v>2018</v>
      </c>
      <c r="E71" s="16">
        <f t="shared" si="0"/>
        <v>5</v>
      </c>
      <c r="F71" s="58">
        <f t="shared" si="4"/>
        <v>1</v>
      </c>
      <c r="G71" s="349" t="b">
        <f t="shared" si="2"/>
        <v>0</v>
      </c>
      <c r="H71" s="350">
        <f t="shared" si="5"/>
        <v>3</v>
      </c>
    </row>
    <row r="72" spans="1:8" x14ac:dyDescent="0.25">
      <c r="A72" s="37">
        <v>61</v>
      </c>
      <c r="B72" s="6" t="s">
        <v>1428</v>
      </c>
      <c r="C72" s="6" t="s">
        <v>853</v>
      </c>
      <c r="D72" s="506">
        <v>2018</v>
      </c>
      <c r="E72" s="16">
        <f t="shared" si="0"/>
        <v>5</v>
      </c>
      <c r="F72" s="58">
        <f t="shared" si="4"/>
        <v>1</v>
      </c>
      <c r="G72" s="349" t="b">
        <f t="shared" si="2"/>
        <v>0</v>
      </c>
      <c r="H72" s="350">
        <f t="shared" si="5"/>
        <v>3</v>
      </c>
    </row>
    <row r="73" spans="1:8" x14ac:dyDescent="0.25">
      <c r="A73" s="37">
        <v>62</v>
      </c>
      <c r="B73" s="6" t="s">
        <v>1429</v>
      </c>
      <c r="C73" s="6" t="s">
        <v>853</v>
      </c>
      <c r="D73" s="506">
        <v>2018</v>
      </c>
      <c r="E73" s="16">
        <f t="shared" si="0"/>
        <v>5</v>
      </c>
      <c r="F73" s="58">
        <f t="shared" si="4"/>
        <v>1</v>
      </c>
      <c r="G73" s="349" t="b">
        <f t="shared" si="2"/>
        <v>0</v>
      </c>
      <c r="H73" s="350">
        <f t="shared" si="5"/>
        <v>3</v>
      </c>
    </row>
    <row r="74" spans="1:8" x14ac:dyDescent="0.25">
      <c r="A74" s="37">
        <v>63</v>
      </c>
      <c r="B74" s="6" t="s">
        <v>1430</v>
      </c>
      <c r="C74" s="6" t="s">
        <v>853</v>
      </c>
      <c r="D74" s="506">
        <v>2018</v>
      </c>
      <c r="E74" s="16">
        <f t="shared" si="0"/>
        <v>5</v>
      </c>
      <c r="F74" s="58">
        <f t="shared" si="4"/>
        <v>1</v>
      </c>
      <c r="G74" s="349" t="b">
        <f t="shared" si="2"/>
        <v>0</v>
      </c>
      <c r="H74" s="350">
        <f t="shared" si="5"/>
        <v>3</v>
      </c>
    </row>
    <row r="75" spans="1:8" x14ac:dyDescent="0.25">
      <c r="A75" s="37">
        <v>64</v>
      </c>
      <c r="B75" s="6" t="s">
        <v>1431</v>
      </c>
      <c r="C75" s="6" t="s">
        <v>853</v>
      </c>
      <c r="D75" s="506">
        <v>2018</v>
      </c>
      <c r="E75" s="16">
        <f t="shared" si="0"/>
        <v>5</v>
      </c>
      <c r="F75" s="58">
        <f t="shared" si="4"/>
        <v>1</v>
      </c>
      <c r="G75" s="349" t="b">
        <f t="shared" si="2"/>
        <v>0</v>
      </c>
      <c r="H75" s="350">
        <f t="shared" si="5"/>
        <v>3</v>
      </c>
    </row>
    <row r="76" spans="1:8" x14ac:dyDescent="0.25">
      <c r="A76" s="37">
        <v>65</v>
      </c>
      <c r="B76" s="6" t="s">
        <v>1432</v>
      </c>
      <c r="C76" s="6" t="s">
        <v>853</v>
      </c>
      <c r="D76" s="506">
        <v>2018</v>
      </c>
      <c r="E76" s="16">
        <f t="shared" ref="E76:E139" si="6">IF(OR($B76="",,$D76&lt;an_initial,$D76&gt;an_final),"",F76*5)</f>
        <v>5</v>
      </c>
      <c r="F76" s="58">
        <f t="shared" ref="F76:F110" si="7">IF(OR($B76="",,$D76="",$D76&gt;an_final),"",IF($D76&gt;=an_initial,1,""))</f>
        <v>1</v>
      </c>
      <c r="G76" s="349" t="b">
        <f t="shared" ref="G76:G110" si="8">IF(nume_candidat="",FALSE,ISNUMBER(SEARCH(nume_candidat,$B76)))</f>
        <v>0</v>
      </c>
      <c r="H76" s="350">
        <f t="shared" ref="H76:H110" si="9">LEN(B76)-LEN(SUBSTITUTE(B76,",",""))+1</f>
        <v>3</v>
      </c>
    </row>
    <row r="77" spans="1:8" x14ac:dyDescent="0.25">
      <c r="A77" s="37">
        <v>66</v>
      </c>
      <c r="B77" s="6" t="s">
        <v>1433</v>
      </c>
      <c r="C77" s="6" t="s">
        <v>853</v>
      </c>
      <c r="D77" s="506">
        <v>2018</v>
      </c>
      <c r="E77" s="16">
        <f t="shared" si="6"/>
        <v>5</v>
      </c>
      <c r="F77" s="58">
        <f t="shared" si="7"/>
        <v>1</v>
      </c>
      <c r="G77" s="349" t="b">
        <f t="shared" si="8"/>
        <v>0</v>
      </c>
      <c r="H77" s="350">
        <f t="shared" si="9"/>
        <v>3</v>
      </c>
    </row>
    <row r="78" spans="1:8" x14ac:dyDescent="0.25">
      <c r="A78" s="37">
        <v>67</v>
      </c>
      <c r="B78" s="6" t="s">
        <v>1434</v>
      </c>
      <c r="C78" s="6" t="s">
        <v>853</v>
      </c>
      <c r="D78" s="506">
        <v>2018</v>
      </c>
      <c r="E78" s="16">
        <f t="shared" si="6"/>
        <v>5</v>
      </c>
      <c r="F78" s="58">
        <f t="shared" si="7"/>
        <v>1</v>
      </c>
      <c r="G78" s="349" t="b">
        <f t="shared" si="8"/>
        <v>0</v>
      </c>
      <c r="H78" s="350">
        <f t="shared" si="9"/>
        <v>2</v>
      </c>
    </row>
    <row r="79" spans="1:8" x14ac:dyDescent="0.25">
      <c r="A79" s="37">
        <v>68</v>
      </c>
      <c r="B79" s="6" t="s">
        <v>1435</v>
      </c>
      <c r="C79" s="6" t="s">
        <v>853</v>
      </c>
      <c r="D79" s="506">
        <v>2018</v>
      </c>
      <c r="E79" s="16">
        <f t="shared" si="6"/>
        <v>5</v>
      </c>
      <c r="F79" s="58">
        <f t="shared" si="7"/>
        <v>1</v>
      </c>
      <c r="G79" s="349" t="b">
        <f t="shared" si="8"/>
        <v>0</v>
      </c>
      <c r="H79" s="350">
        <f t="shared" si="9"/>
        <v>2</v>
      </c>
    </row>
    <row r="80" spans="1:8" x14ac:dyDescent="0.25">
      <c r="A80" s="37">
        <v>69</v>
      </c>
      <c r="B80" s="6" t="s">
        <v>1436</v>
      </c>
      <c r="C80" s="6" t="s">
        <v>853</v>
      </c>
      <c r="D80" s="506">
        <v>2018</v>
      </c>
      <c r="E80" s="16">
        <f t="shared" si="6"/>
        <v>5</v>
      </c>
      <c r="F80" s="58">
        <f t="shared" si="7"/>
        <v>1</v>
      </c>
      <c r="G80" s="349" t="b">
        <f t="shared" si="8"/>
        <v>0</v>
      </c>
      <c r="H80" s="350">
        <f t="shared" si="9"/>
        <v>2</v>
      </c>
    </row>
    <row r="81" spans="1:8" x14ac:dyDescent="0.25">
      <c r="A81" s="37">
        <v>70</v>
      </c>
      <c r="B81" s="6" t="s">
        <v>1437</v>
      </c>
      <c r="C81" s="6" t="s">
        <v>853</v>
      </c>
      <c r="D81" s="506">
        <v>2018</v>
      </c>
      <c r="E81" s="16">
        <f t="shared" si="6"/>
        <v>5</v>
      </c>
      <c r="F81" s="58">
        <f t="shared" si="7"/>
        <v>1</v>
      </c>
      <c r="G81" s="349" t="b">
        <f t="shared" si="8"/>
        <v>0</v>
      </c>
      <c r="H81" s="350">
        <f t="shared" si="9"/>
        <v>3</v>
      </c>
    </row>
    <row r="82" spans="1:8" x14ac:dyDescent="0.25">
      <c r="A82" s="37">
        <v>71</v>
      </c>
      <c r="B82" s="6" t="s">
        <v>1438</v>
      </c>
      <c r="C82" s="6" t="s">
        <v>853</v>
      </c>
      <c r="D82" s="506">
        <v>2018</v>
      </c>
      <c r="E82" s="16">
        <f t="shared" si="6"/>
        <v>5</v>
      </c>
      <c r="F82" s="58">
        <f t="shared" si="7"/>
        <v>1</v>
      </c>
      <c r="G82" s="349" t="b">
        <f t="shared" si="8"/>
        <v>0</v>
      </c>
      <c r="H82" s="350">
        <f t="shared" si="9"/>
        <v>1</v>
      </c>
    </row>
    <row r="83" spans="1:8" x14ac:dyDescent="0.25">
      <c r="A83" s="37">
        <v>72</v>
      </c>
      <c r="B83" s="6" t="s">
        <v>1439</v>
      </c>
      <c r="C83" s="6" t="s">
        <v>853</v>
      </c>
      <c r="D83" s="506">
        <v>2018</v>
      </c>
      <c r="E83" s="16">
        <f t="shared" si="6"/>
        <v>5</v>
      </c>
      <c r="F83" s="58">
        <f t="shared" si="7"/>
        <v>1</v>
      </c>
      <c r="G83" s="349" t="b">
        <f t="shared" si="8"/>
        <v>0</v>
      </c>
      <c r="H83" s="350">
        <f t="shared" si="9"/>
        <v>3</v>
      </c>
    </row>
    <row r="84" spans="1:8" x14ac:dyDescent="0.25">
      <c r="A84" s="37">
        <v>73</v>
      </c>
      <c r="B84" s="6" t="s">
        <v>1440</v>
      </c>
      <c r="C84" s="6" t="s">
        <v>853</v>
      </c>
      <c r="D84" s="216">
        <v>2019</v>
      </c>
      <c r="E84" s="16">
        <f t="shared" si="6"/>
        <v>5</v>
      </c>
      <c r="F84" s="58">
        <f t="shared" si="7"/>
        <v>1</v>
      </c>
      <c r="G84" s="349" t="b">
        <f t="shared" si="8"/>
        <v>0</v>
      </c>
      <c r="H84" s="350">
        <f t="shared" si="9"/>
        <v>3</v>
      </c>
    </row>
    <row r="85" spans="1:8" x14ac:dyDescent="0.25">
      <c r="A85" s="37">
        <v>74</v>
      </c>
      <c r="B85" s="6" t="s">
        <v>1441</v>
      </c>
      <c r="C85" s="6" t="s">
        <v>853</v>
      </c>
      <c r="D85" s="506">
        <v>2019</v>
      </c>
      <c r="E85" s="16">
        <f t="shared" si="6"/>
        <v>5</v>
      </c>
      <c r="F85" s="58">
        <f t="shared" si="7"/>
        <v>1</v>
      </c>
      <c r="G85" s="349" t="b">
        <f t="shared" si="8"/>
        <v>0</v>
      </c>
      <c r="H85" s="350">
        <f t="shared" si="9"/>
        <v>3</v>
      </c>
    </row>
    <row r="86" spans="1:8" x14ac:dyDescent="0.25">
      <c r="A86" s="37">
        <v>75</v>
      </c>
      <c r="B86" s="6" t="s">
        <v>1442</v>
      </c>
      <c r="C86" s="6" t="s">
        <v>853</v>
      </c>
      <c r="D86" s="506">
        <v>2019</v>
      </c>
      <c r="E86" s="16">
        <f t="shared" si="6"/>
        <v>5</v>
      </c>
      <c r="F86" s="58">
        <f t="shared" si="7"/>
        <v>1</v>
      </c>
      <c r="G86" s="349" t="b">
        <f t="shared" si="8"/>
        <v>0</v>
      </c>
      <c r="H86" s="350">
        <f t="shared" si="9"/>
        <v>3</v>
      </c>
    </row>
    <row r="87" spans="1:8" x14ac:dyDescent="0.25">
      <c r="A87" s="37">
        <v>76</v>
      </c>
      <c r="B87" s="6" t="s">
        <v>1443</v>
      </c>
      <c r="C87" s="6" t="s">
        <v>853</v>
      </c>
      <c r="D87" s="506">
        <v>2019</v>
      </c>
      <c r="E87" s="16">
        <f t="shared" si="6"/>
        <v>5</v>
      </c>
      <c r="F87" s="58">
        <f t="shared" si="7"/>
        <v>1</v>
      </c>
      <c r="G87" s="349" t="b">
        <f t="shared" si="8"/>
        <v>0</v>
      </c>
      <c r="H87" s="350">
        <f t="shared" si="9"/>
        <v>3</v>
      </c>
    </row>
    <row r="88" spans="1:8" x14ac:dyDescent="0.25">
      <c r="A88" s="37">
        <v>77</v>
      </c>
      <c r="B88" s="6" t="s">
        <v>1444</v>
      </c>
      <c r="C88" s="6" t="s">
        <v>853</v>
      </c>
      <c r="D88" s="506">
        <v>2019</v>
      </c>
      <c r="E88" s="16">
        <f t="shared" si="6"/>
        <v>5</v>
      </c>
      <c r="F88" s="58">
        <f t="shared" si="7"/>
        <v>1</v>
      </c>
      <c r="G88" s="349" t="b">
        <f t="shared" si="8"/>
        <v>0</v>
      </c>
      <c r="H88" s="350">
        <f t="shared" si="9"/>
        <v>3</v>
      </c>
    </row>
    <row r="89" spans="1:8" x14ac:dyDescent="0.25">
      <c r="A89" s="37">
        <v>78</v>
      </c>
      <c r="B89" s="6" t="s">
        <v>1446</v>
      </c>
      <c r="C89" s="6" t="s">
        <v>853</v>
      </c>
      <c r="D89" s="506">
        <v>2019</v>
      </c>
      <c r="E89" s="16">
        <f t="shared" si="6"/>
        <v>5</v>
      </c>
      <c r="F89" s="58">
        <f t="shared" si="7"/>
        <v>1</v>
      </c>
      <c r="G89" s="349" t="b">
        <f t="shared" si="8"/>
        <v>0</v>
      </c>
      <c r="H89" s="350">
        <f t="shared" si="9"/>
        <v>2</v>
      </c>
    </row>
    <row r="90" spans="1:8" x14ac:dyDescent="0.25">
      <c r="A90" s="37">
        <v>79</v>
      </c>
      <c r="B90" s="6" t="s">
        <v>1445</v>
      </c>
      <c r="C90" s="6" t="s">
        <v>853</v>
      </c>
      <c r="D90" s="506">
        <v>2019</v>
      </c>
      <c r="E90" s="16">
        <f t="shared" si="6"/>
        <v>5</v>
      </c>
      <c r="F90" s="58">
        <f t="shared" si="7"/>
        <v>1</v>
      </c>
      <c r="G90" s="349" t="b">
        <f t="shared" si="8"/>
        <v>0</v>
      </c>
      <c r="H90" s="350">
        <f t="shared" si="9"/>
        <v>2</v>
      </c>
    </row>
    <row r="91" spans="1:8" x14ac:dyDescent="0.25">
      <c r="A91" s="37">
        <v>80</v>
      </c>
      <c r="B91" s="6" t="s">
        <v>1447</v>
      </c>
      <c r="C91" s="6" t="s">
        <v>853</v>
      </c>
      <c r="D91" s="506">
        <v>2019</v>
      </c>
      <c r="E91" s="16">
        <f t="shared" si="6"/>
        <v>5</v>
      </c>
      <c r="F91" s="58">
        <f t="shared" si="7"/>
        <v>1</v>
      </c>
      <c r="G91" s="349" t="b">
        <f t="shared" si="8"/>
        <v>0</v>
      </c>
      <c r="H91" s="350">
        <f t="shared" si="9"/>
        <v>3</v>
      </c>
    </row>
    <row r="92" spans="1:8" x14ac:dyDescent="0.25">
      <c r="A92" s="37">
        <v>81</v>
      </c>
      <c r="B92" s="6" t="s">
        <v>1448</v>
      </c>
      <c r="C92" s="6" t="s">
        <v>853</v>
      </c>
      <c r="D92" s="506">
        <v>2019</v>
      </c>
      <c r="E92" s="16">
        <f t="shared" si="6"/>
        <v>5</v>
      </c>
      <c r="F92" s="58">
        <f t="shared" si="7"/>
        <v>1</v>
      </c>
      <c r="G92" s="349" t="b">
        <f t="shared" si="8"/>
        <v>0</v>
      </c>
      <c r="H92" s="350">
        <f t="shared" si="9"/>
        <v>3</v>
      </c>
    </row>
    <row r="93" spans="1:8" x14ac:dyDescent="0.25">
      <c r="A93" s="37">
        <v>82</v>
      </c>
      <c r="B93" s="6" t="s">
        <v>1449</v>
      </c>
      <c r="C93" s="6" t="s">
        <v>853</v>
      </c>
      <c r="D93" s="506">
        <v>2019</v>
      </c>
      <c r="E93" s="16">
        <f t="shared" si="6"/>
        <v>5</v>
      </c>
      <c r="F93" s="58">
        <f t="shared" si="7"/>
        <v>1</v>
      </c>
      <c r="G93" s="349" t="b">
        <f t="shared" si="8"/>
        <v>0</v>
      </c>
      <c r="H93" s="350">
        <f t="shared" si="9"/>
        <v>3</v>
      </c>
    </row>
    <row r="94" spans="1:8" x14ac:dyDescent="0.25">
      <c r="A94" s="37">
        <v>83</v>
      </c>
      <c r="B94" s="6" t="s">
        <v>1450</v>
      </c>
      <c r="C94" s="6" t="s">
        <v>853</v>
      </c>
      <c r="D94" s="506">
        <v>2019</v>
      </c>
      <c r="E94" s="16">
        <f t="shared" si="6"/>
        <v>5</v>
      </c>
      <c r="F94" s="58">
        <f t="shared" si="7"/>
        <v>1</v>
      </c>
      <c r="G94" s="349" t="b">
        <f t="shared" si="8"/>
        <v>0</v>
      </c>
      <c r="H94" s="350">
        <f t="shared" si="9"/>
        <v>3</v>
      </c>
    </row>
    <row r="95" spans="1:8" x14ac:dyDescent="0.25">
      <c r="A95" s="37">
        <v>84</v>
      </c>
      <c r="B95" s="6" t="s">
        <v>1451</v>
      </c>
      <c r="C95" s="6" t="s">
        <v>853</v>
      </c>
      <c r="D95" s="506">
        <v>2019</v>
      </c>
      <c r="E95" s="16">
        <f t="shared" si="6"/>
        <v>5</v>
      </c>
      <c r="F95" s="58">
        <f t="shared" si="7"/>
        <v>1</v>
      </c>
      <c r="G95" s="349" t="b">
        <f t="shared" si="8"/>
        <v>0</v>
      </c>
      <c r="H95" s="350">
        <f t="shared" si="9"/>
        <v>3</v>
      </c>
    </row>
    <row r="96" spans="1:8" x14ac:dyDescent="0.25">
      <c r="A96" s="37">
        <v>85</v>
      </c>
      <c r="B96" s="6" t="s">
        <v>1452</v>
      </c>
      <c r="C96" s="6" t="s">
        <v>853</v>
      </c>
      <c r="D96" s="506">
        <v>2019</v>
      </c>
      <c r="E96" s="16">
        <f t="shared" si="6"/>
        <v>5</v>
      </c>
      <c r="F96" s="58">
        <f t="shared" si="7"/>
        <v>1</v>
      </c>
      <c r="G96" s="349" t="b">
        <f t="shared" si="8"/>
        <v>0</v>
      </c>
      <c r="H96" s="350">
        <f t="shared" si="9"/>
        <v>3</v>
      </c>
    </row>
    <row r="97" spans="1:8" x14ac:dyDescent="0.25">
      <c r="A97" s="37">
        <v>86</v>
      </c>
      <c r="B97" s="6" t="s">
        <v>1453</v>
      </c>
      <c r="C97" s="6" t="s">
        <v>853</v>
      </c>
      <c r="D97" s="506">
        <v>2019</v>
      </c>
      <c r="E97" s="16">
        <f t="shared" si="6"/>
        <v>5</v>
      </c>
      <c r="F97" s="58">
        <f t="shared" si="7"/>
        <v>1</v>
      </c>
      <c r="G97" s="349" t="b">
        <f t="shared" si="8"/>
        <v>0</v>
      </c>
      <c r="H97" s="350">
        <f t="shared" si="9"/>
        <v>2</v>
      </c>
    </row>
    <row r="98" spans="1:8" x14ac:dyDescent="0.25">
      <c r="A98" s="37">
        <v>87</v>
      </c>
      <c r="B98" s="6" t="s">
        <v>1454</v>
      </c>
      <c r="C98" s="6" t="s">
        <v>853</v>
      </c>
      <c r="D98" s="506">
        <v>2019</v>
      </c>
      <c r="E98" s="16">
        <f t="shared" si="6"/>
        <v>5</v>
      </c>
      <c r="F98" s="58">
        <f t="shared" si="7"/>
        <v>1</v>
      </c>
      <c r="G98" s="349" t="b">
        <f t="shared" si="8"/>
        <v>0</v>
      </c>
      <c r="H98" s="350">
        <f t="shared" si="9"/>
        <v>3</v>
      </c>
    </row>
    <row r="99" spans="1:8" x14ac:dyDescent="0.25">
      <c r="A99" s="37">
        <v>88</v>
      </c>
      <c r="B99" s="6" t="s">
        <v>1455</v>
      </c>
      <c r="C99" s="6" t="s">
        <v>853</v>
      </c>
      <c r="D99" s="506">
        <v>2019</v>
      </c>
      <c r="E99" s="16">
        <f t="shared" si="6"/>
        <v>5</v>
      </c>
      <c r="F99" s="58">
        <f t="shared" si="7"/>
        <v>1</v>
      </c>
      <c r="G99" s="349" t="b">
        <f t="shared" si="8"/>
        <v>0</v>
      </c>
      <c r="H99" s="350">
        <f t="shared" si="9"/>
        <v>3</v>
      </c>
    </row>
    <row r="100" spans="1:8" x14ac:dyDescent="0.25">
      <c r="A100" s="37">
        <v>89</v>
      </c>
      <c r="B100" s="6" t="s">
        <v>1456</v>
      </c>
      <c r="C100" s="6" t="s">
        <v>853</v>
      </c>
      <c r="D100" s="506">
        <v>2019</v>
      </c>
      <c r="E100" s="16">
        <f t="shared" si="6"/>
        <v>5</v>
      </c>
      <c r="F100" s="58">
        <f t="shared" si="7"/>
        <v>1</v>
      </c>
      <c r="G100" s="349" t="b">
        <f t="shared" si="8"/>
        <v>0</v>
      </c>
      <c r="H100" s="350">
        <f t="shared" si="9"/>
        <v>3</v>
      </c>
    </row>
    <row r="101" spans="1:8" x14ac:dyDescent="0.25">
      <c r="A101" s="37">
        <v>90</v>
      </c>
      <c r="B101" s="6" t="s">
        <v>1457</v>
      </c>
      <c r="C101" s="6" t="s">
        <v>853</v>
      </c>
      <c r="D101" s="506">
        <v>2019</v>
      </c>
      <c r="E101" s="16">
        <f t="shared" si="6"/>
        <v>5</v>
      </c>
      <c r="F101" s="58">
        <f t="shared" si="7"/>
        <v>1</v>
      </c>
      <c r="G101" s="349" t="b">
        <f t="shared" si="8"/>
        <v>0</v>
      </c>
      <c r="H101" s="350">
        <f t="shared" si="9"/>
        <v>3</v>
      </c>
    </row>
    <row r="102" spans="1:8" x14ac:dyDescent="0.25">
      <c r="A102" s="37">
        <v>91</v>
      </c>
      <c r="B102" s="6" t="s">
        <v>1458</v>
      </c>
      <c r="C102" s="6" t="s">
        <v>853</v>
      </c>
      <c r="D102" s="506">
        <v>2019</v>
      </c>
      <c r="E102" s="16">
        <f t="shared" si="6"/>
        <v>5</v>
      </c>
      <c r="F102" s="58">
        <f t="shared" si="7"/>
        <v>1</v>
      </c>
      <c r="G102" s="349" t="b">
        <f t="shared" si="8"/>
        <v>0</v>
      </c>
      <c r="H102" s="350">
        <f t="shared" si="9"/>
        <v>3</v>
      </c>
    </row>
    <row r="103" spans="1:8" x14ac:dyDescent="0.25">
      <c r="A103" s="37">
        <v>92</v>
      </c>
      <c r="B103" s="6" t="s">
        <v>1459</v>
      </c>
      <c r="C103" s="6" t="s">
        <v>853</v>
      </c>
      <c r="D103" s="506">
        <v>2019</v>
      </c>
      <c r="E103" s="16">
        <f t="shared" si="6"/>
        <v>5</v>
      </c>
      <c r="F103" s="58">
        <f t="shared" si="7"/>
        <v>1</v>
      </c>
      <c r="G103" s="349" t="b">
        <f t="shared" si="8"/>
        <v>0</v>
      </c>
      <c r="H103" s="350">
        <f t="shared" si="9"/>
        <v>3</v>
      </c>
    </row>
    <row r="104" spans="1:8" x14ac:dyDescent="0.25">
      <c r="A104" s="37">
        <v>93</v>
      </c>
      <c r="B104" s="6" t="s">
        <v>1460</v>
      </c>
      <c r="C104" s="6" t="s">
        <v>853</v>
      </c>
      <c r="D104" s="506">
        <v>2019</v>
      </c>
      <c r="E104" s="16">
        <f t="shared" si="6"/>
        <v>5</v>
      </c>
      <c r="F104" s="58">
        <f t="shared" si="7"/>
        <v>1</v>
      </c>
      <c r="G104" s="349" t="b">
        <f t="shared" si="8"/>
        <v>0</v>
      </c>
      <c r="H104" s="350">
        <f t="shared" si="9"/>
        <v>3</v>
      </c>
    </row>
    <row r="105" spans="1:8" x14ac:dyDescent="0.25">
      <c r="A105" s="37">
        <v>94</v>
      </c>
      <c r="B105" s="6" t="s">
        <v>1461</v>
      </c>
      <c r="C105" s="6" t="s">
        <v>853</v>
      </c>
      <c r="D105" s="506">
        <v>2019</v>
      </c>
      <c r="E105" s="16">
        <f t="shared" si="6"/>
        <v>5</v>
      </c>
      <c r="F105" s="58">
        <f t="shared" si="7"/>
        <v>1</v>
      </c>
      <c r="G105" s="349" t="b">
        <f t="shared" si="8"/>
        <v>0</v>
      </c>
      <c r="H105" s="350">
        <f t="shared" si="9"/>
        <v>3</v>
      </c>
    </row>
    <row r="106" spans="1:8" x14ac:dyDescent="0.25">
      <c r="A106" s="37">
        <v>95</v>
      </c>
      <c r="B106" s="6" t="s">
        <v>1462</v>
      </c>
      <c r="C106" s="6" t="s">
        <v>853</v>
      </c>
      <c r="D106" s="506">
        <v>2019</v>
      </c>
      <c r="E106" s="16">
        <f t="shared" si="6"/>
        <v>5</v>
      </c>
      <c r="F106" s="58">
        <f t="shared" si="7"/>
        <v>1</v>
      </c>
      <c r="G106" s="349" t="b">
        <f t="shared" si="8"/>
        <v>0</v>
      </c>
      <c r="H106" s="350">
        <f t="shared" si="9"/>
        <v>3</v>
      </c>
    </row>
    <row r="107" spans="1:8" x14ac:dyDescent="0.25">
      <c r="A107" s="37">
        <v>96</v>
      </c>
      <c r="B107" s="6" t="s">
        <v>1463</v>
      </c>
      <c r="C107" s="6" t="s">
        <v>853</v>
      </c>
      <c r="D107" s="506">
        <v>2020</v>
      </c>
      <c r="E107" s="16">
        <f t="shared" si="6"/>
        <v>5</v>
      </c>
      <c r="F107" s="58">
        <f t="shared" si="7"/>
        <v>1</v>
      </c>
      <c r="G107" s="349" t="b">
        <f t="shared" si="8"/>
        <v>0</v>
      </c>
      <c r="H107" s="350">
        <f t="shared" si="9"/>
        <v>3</v>
      </c>
    </row>
    <row r="108" spans="1:8" x14ac:dyDescent="0.25">
      <c r="A108" s="37">
        <v>97</v>
      </c>
      <c r="B108" s="6" t="s">
        <v>1464</v>
      </c>
      <c r="C108" s="6" t="s">
        <v>853</v>
      </c>
      <c r="D108" s="506">
        <v>2020</v>
      </c>
      <c r="E108" s="16">
        <f t="shared" si="6"/>
        <v>5</v>
      </c>
      <c r="F108" s="58">
        <f t="shared" si="7"/>
        <v>1</v>
      </c>
      <c r="G108" s="349" t="b">
        <f t="shared" si="8"/>
        <v>0</v>
      </c>
      <c r="H108" s="350">
        <f t="shared" si="9"/>
        <v>3</v>
      </c>
    </row>
    <row r="109" spans="1:8" x14ac:dyDescent="0.25">
      <c r="A109" s="37">
        <v>98</v>
      </c>
      <c r="B109" s="6" t="s">
        <v>1465</v>
      </c>
      <c r="C109" s="6" t="s">
        <v>853</v>
      </c>
      <c r="D109" s="506">
        <v>2020</v>
      </c>
      <c r="E109" s="16">
        <f t="shared" si="6"/>
        <v>5</v>
      </c>
      <c r="F109" s="58">
        <f t="shared" si="7"/>
        <v>1</v>
      </c>
      <c r="G109" s="349" t="b">
        <f t="shared" si="8"/>
        <v>0</v>
      </c>
      <c r="H109" s="350">
        <f t="shared" si="9"/>
        <v>3</v>
      </c>
    </row>
    <row r="110" spans="1:8" x14ac:dyDescent="0.25">
      <c r="A110" s="143">
        <v>99</v>
      </c>
      <c r="B110" s="6" t="s">
        <v>1466</v>
      </c>
      <c r="C110" s="6" t="s">
        <v>853</v>
      </c>
      <c r="D110" s="506">
        <v>2020</v>
      </c>
      <c r="E110" s="16">
        <f t="shared" si="6"/>
        <v>5</v>
      </c>
      <c r="F110" s="58">
        <f t="shared" si="7"/>
        <v>1</v>
      </c>
      <c r="G110" s="349" t="b">
        <f t="shared" si="8"/>
        <v>0</v>
      </c>
      <c r="H110" s="350">
        <f t="shared" si="9"/>
        <v>2</v>
      </c>
    </row>
    <row r="111" spans="1:8" x14ac:dyDescent="0.25">
      <c r="A111" s="143">
        <v>100</v>
      </c>
      <c r="B111" s="6" t="s">
        <v>1467</v>
      </c>
      <c r="C111" s="144" t="s">
        <v>853</v>
      </c>
      <c r="D111" s="506">
        <v>2020</v>
      </c>
      <c r="E111" s="16">
        <f t="shared" si="6"/>
        <v>0</v>
      </c>
    </row>
    <row r="112" spans="1:8" x14ac:dyDescent="0.25">
      <c r="A112" s="143">
        <v>101</v>
      </c>
      <c r="B112" s="6"/>
      <c r="C112" s="144"/>
      <c r="D112" s="506"/>
      <c r="E112" s="16" t="str">
        <f t="shared" si="6"/>
        <v/>
      </c>
    </row>
    <row r="113" spans="1:17" x14ac:dyDescent="0.25">
      <c r="A113" s="143">
        <v>102</v>
      </c>
      <c r="B113" s="144"/>
      <c r="C113" s="144"/>
      <c r="D113" s="506"/>
      <c r="E113" s="16" t="str">
        <f t="shared" si="6"/>
        <v/>
      </c>
    </row>
    <row r="114" spans="1:17" x14ac:dyDescent="0.25">
      <c r="A114" s="143">
        <v>103</v>
      </c>
      <c r="B114" s="144"/>
      <c r="C114" s="144"/>
      <c r="D114" s="506"/>
      <c r="E114" s="16" t="str">
        <f t="shared" si="6"/>
        <v/>
      </c>
    </row>
    <row r="115" spans="1:17" s="70" customFormat="1" x14ac:dyDescent="0.25">
      <c r="A115" s="143">
        <v>104</v>
      </c>
      <c r="B115" s="144"/>
      <c r="C115" s="144"/>
      <c r="D115" s="50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50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50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50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50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50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50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50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50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50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50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50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50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50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50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phoneticPr fontId="64" type="noConversion"/>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00B050"/>
    <pageSetUpPr fitToPage="1"/>
  </sheetPr>
  <dimension ref="A1:R261"/>
  <sheetViews>
    <sheetView topLeftCell="A19" zoomScaleNormal="100" workbookViewId="0">
      <selection activeCell="M30" sqref="M30"/>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Arhitectură și Urbanism</v>
      </c>
      <c r="D2" s="61"/>
      <c r="E2" s="63"/>
      <c r="F2" s="50"/>
      <c r="G2" s="62"/>
      <c r="H2" s="289"/>
      <c r="J2"/>
    </row>
    <row r="3" spans="1:10" s="60" customFormat="1" x14ac:dyDescent="0.25">
      <c r="A3" s="346" t="str">
        <f>IF(ISBLANK(departament),"","Departamentul " &amp; departament)</f>
        <v>Departamentul Arhitectură</v>
      </c>
      <c r="D3" s="61"/>
      <c r="E3" s="63"/>
      <c r="F3" s="50"/>
      <c r="G3" s="62"/>
      <c r="H3" s="289"/>
      <c r="J3"/>
    </row>
    <row r="4" spans="1:10" x14ac:dyDescent="0.25">
      <c r="A4" s="534" t="s">
        <v>838</v>
      </c>
      <c r="B4" s="534"/>
      <c r="C4" s="534"/>
      <c r="D4" s="534"/>
      <c r="E4" s="534"/>
      <c r="F4" s="534"/>
      <c r="G4" s="534"/>
      <c r="H4" s="534"/>
    </row>
    <row r="5" spans="1:10" x14ac:dyDescent="0.25">
      <c r="A5" s="534" t="s">
        <v>860</v>
      </c>
      <c r="B5" s="534"/>
      <c r="C5" s="534"/>
      <c r="D5" s="534"/>
      <c r="E5" s="534"/>
      <c r="F5" s="424"/>
      <c r="G5" s="226"/>
    </row>
    <row r="6" spans="1:10" ht="13.5" customHeight="1" x14ac:dyDescent="0.25">
      <c r="D6" s="64"/>
      <c r="E6" s="347" t="str">
        <f>CONCATENATE(functie," ",nume_candidat)</f>
        <v>Conferențiar Blidariu Cristian Tiberiu</v>
      </c>
      <c r="F6" s="347" t="str">
        <f>CONCATENATE(functie," ",nume_candidat)</f>
        <v>Conferențiar Blidariu Cristian Tiberiu</v>
      </c>
    </row>
    <row r="7" spans="1:10" ht="18.75" customHeight="1" x14ac:dyDescent="0.25">
      <c r="A7" s="532" t="s">
        <v>339</v>
      </c>
      <c r="B7" s="532" t="s">
        <v>861</v>
      </c>
      <c r="C7" s="532" t="s">
        <v>1047</v>
      </c>
      <c r="D7" s="542" t="s">
        <v>2</v>
      </c>
      <c r="E7" s="532" t="s">
        <v>545</v>
      </c>
      <c r="F7" s="542" t="s">
        <v>1103</v>
      </c>
      <c r="G7" s="532" t="s">
        <v>4</v>
      </c>
      <c r="H7" s="553" t="s">
        <v>542</v>
      </c>
      <c r="I7" s="539" t="s">
        <v>552</v>
      </c>
    </row>
    <row r="8" spans="1:10" ht="18.75" customHeight="1" x14ac:dyDescent="0.25">
      <c r="A8" s="549"/>
      <c r="B8" s="549"/>
      <c r="C8" s="549"/>
      <c r="D8" s="543"/>
      <c r="E8" s="549"/>
      <c r="F8" s="543"/>
      <c r="G8" s="549"/>
      <c r="H8" s="554"/>
      <c r="I8" s="539"/>
    </row>
    <row r="9" spans="1:10" ht="18.75" customHeight="1" x14ac:dyDescent="0.25">
      <c r="A9" s="549"/>
      <c r="B9" s="549"/>
      <c r="C9" s="549"/>
      <c r="D9" s="543"/>
      <c r="E9" s="533"/>
      <c r="F9" s="543"/>
      <c r="G9" s="533"/>
      <c r="H9" s="554"/>
      <c r="I9" s="539"/>
    </row>
    <row r="10" spans="1:10" ht="18.75" customHeight="1" x14ac:dyDescent="0.25">
      <c r="A10" s="533"/>
      <c r="B10" s="533"/>
      <c r="C10" s="533"/>
      <c r="D10" s="544"/>
      <c r="E10" s="348" t="str">
        <f>CONCATENATE("ultimii ",durata_evaluare," ani")</f>
        <v>ultimii 5 ani</v>
      </c>
      <c r="F10" s="544"/>
      <c r="G10" s="348" t="str">
        <f>CONCATENATE("ultimii                                  ",durata_evaluare," ani")</f>
        <v>ultimii                                  5 ani</v>
      </c>
      <c r="H10" s="555"/>
      <c r="I10" s="539"/>
    </row>
    <row r="11" spans="1:10" x14ac:dyDescent="0.25">
      <c r="A11" s="88"/>
      <c r="B11" s="65"/>
      <c r="C11" s="65"/>
      <c r="D11" s="30"/>
      <c r="E11" s="148">
        <f>SUMIF(E12:E1012,"&gt;0")</f>
        <v>215</v>
      </c>
      <c r="F11" s="436"/>
      <c r="G11" s="4">
        <f>SUMIF(G12:G1110,"&gt;0")</f>
        <v>26</v>
      </c>
      <c r="H11" s="298"/>
    </row>
    <row r="12" spans="1:10" ht="31.5" x14ac:dyDescent="0.25">
      <c r="A12" s="37">
        <v>1</v>
      </c>
      <c r="B12" s="7" t="s">
        <v>1351</v>
      </c>
      <c r="C12" s="420" t="s">
        <v>858</v>
      </c>
      <c r="D12" s="220">
        <v>2021</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ht="31.5" x14ac:dyDescent="0.25">
      <c r="A13" s="37">
        <v>2</v>
      </c>
      <c r="B13" s="7" t="s">
        <v>1350</v>
      </c>
      <c r="C13" s="420" t="s">
        <v>858</v>
      </c>
      <c r="D13" s="220">
        <v>2021</v>
      </c>
      <c r="E13" s="16">
        <f t="shared" si="0"/>
        <v>10</v>
      </c>
      <c r="F13" s="37"/>
      <c r="G13" s="58">
        <f t="shared" si="1"/>
        <v>1</v>
      </c>
      <c r="H13" s="349" t="b">
        <f t="shared" si="2"/>
        <v>0</v>
      </c>
      <c r="I13" s="350">
        <f t="shared" si="3"/>
        <v>1</v>
      </c>
    </row>
    <row r="14" spans="1:10" x14ac:dyDescent="0.25">
      <c r="A14" s="37">
        <v>3</v>
      </c>
      <c r="B14" s="380" t="s">
        <v>1349</v>
      </c>
      <c r="C14" s="420" t="s">
        <v>858</v>
      </c>
      <c r="D14" s="220">
        <v>2020</v>
      </c>
      <c r="E14" s="16">
        <f>IF(OR($B14="",,$D14&lt;an_initial,$D14&gt;an_final),"",G14*(HLOOKUP(C14,iii5punctaje,2,FALSE)))</f>
        <v>10</v>
      </c>
      <c r="F14" s="37"/>
      <c r="G14" s="58">
        <f>IF(OR($B14="",,$D14="",$D14&gt;an_final),"",IF($D14&gt;=an_initial,1,""))</f>
        <v>1</v>
      </c>
      <c r="H14" s="349" t="b">
        <f>IF(nume_candidat="",FALSE,ISNUMBER(SEARCH(nume_candidat,$B14)))</f>
        <v>0</v>
      </c>
      <c r="I14" s="350">
        <f>LEN(B14)-LEN(SUBSTITUTE(B14,",",""))+1</f>
        <v>1</v>
      </c>
    </row>
    <row r="15" spans="1:10" ht="31.5" x14ac:dyDescent="0.25">
      <c r="A15" s="37">
        <v>4</v>
      </c>
      <c r="B15" s="6" t="s">
        <v>1348</v>
      </c>
      <c r="C15" s="6" t="s">
        <v>858</v>
      </c>
      <c r="D15" s="216">
        <v>2020</v>
      </c>
      <c r="E15" s="16">
        <f>IF(OR($B15="",,$D15&lt;an_initial,$D15&gt;an_final),"",G15*(HLOOKUP(C15,iii5punctaje,2,FALSE)))</f>
        <v>10</v>
      </c>
      <c r="F15" s="37"/>
      <c r="G15" s="58">
        <f>IF(OR($B15="",,$D15="",$D15&gt;an_final),"",IF($D15&gt;=an_initial,1,""))</f>
        <v>1</v>
      </c>
      <c r="H15" s="349" t="b">
        <f>IF(nume_candidat="",FALSE,ISNUMBER(SEARCH(nume_candidat,$B15)))</f>
        <v>0</v>
      </c>
      <c r="I15" s="350">
        <f>LEN(B15)-LEN(SUBSTITUTE(B15,",",""))+1</f>
        <v>1</v>
      </c>
    </row>
    <row r="16" spans="1:10" ht="31.5" x14ac:dyDescent="0.25">
      <c r="A16" s="37">
        <v>5</v>
      </c>
      <c r="B16" s="6" t="s">
        <v>1353</v>
      </c>
      <c r="C16" s="6" t="s">
        <v>858</v>
      </c>
      <c r="D16" s="216">
        <v>2019</v>
      </c>
      <c r="E16" s="16">
        <f>IF(OR($B16="",,$D16&lt;an_initial,$D16&gt;an_final),"",G16*(HLOOKUP(C16,iii5punctaje,2,FALSE)))</f>
        <v>10</v>
      </c>
      <c r="F16" s="37"/>
      <c r="G16" s="58">
        <f>IF(OR($B16="",,$D16="",$D16&gt;an_final),"",IF($D16&gt;=an_initial,1,""))</f>
        <v>1</v>
      </c>
      <c r="H16" s="349" t="b">
        <f>IF(nume_candidat="",FALSE,ISNUMBER(SEARCH(nume_candidat,$B16)))</f>
        <v>0</v>
      </c>
      <c r="I16" s="350">
        <f>LEN(B16)-LEN(SUBSTITUTE(B16,",",""))+1</f>
        <v>1</v>
      </c>
    </row>
    <row r="17" spans="1:9" ht="31.5" x14ac:dyDescent="0.25">
      <c r="A17" s="37">
        <v>6</v>
      </c>
      <c r="B17" s="6" t="s">
        <v>1347</v>
      </c>
      <c r="C17" s="6" t="s">
        <v>858</v>
      </c>
      <c r="D17" s="216">
        <v>2018</v>
      </c>
      <c r="E17" s="16">
        <f>IF(OR($B17="",,$D17&lt;an_initial,$D17&gt;an_final),"",G17*(HLOOKUP(C17,iii5punctaje,2,FALSE)))</f>
        <v>10</v>
      </c>
      <c r="F17" s="37"/>
      <c r="G17" s="58">
        <f>IF(OR($B17="",,$D17="",$D17&gt;an_final),"",IF($D17&gt;=an_initial,1,""))</f>
        <v>1</v>
      </c>
      <c r="H17" s="349" t="b">
        <f>IF(nume_candidat="",FALSE,ISNUMBER(SEARCH(nume_candidat,$B17)))</f>
        <v>0</v>
      </c>
      <c r="I17" s="350">
        <f>LEN(B17)-LEN(SUBSTITUTE(B17,",",""))+1</f>
        <v>1</v>
      </c>
    </row>
    <row r="18" spans="1:9" ht="31.5" x14ac:dyDescent="0.25">
      <c r="A18" s="37">
        <v>7</v>
      </c>
      <c r="B18" s="6" t="s">
        <v>1354</v>
      </c>
      <c r="C18" s="6" t="s">
        <v>858</v>
      </c>
      <c r="D18" s="216">
        <v>2019</v>
      </c>
      <c r="E18" s="16">
        <f>IF(OR($B18="",,$D18&lt;an_initial,$D18&gt;an_final),"",G18*(HLOOKUP(C18,iii5punctaje,2,FALSE)))</f>
        <v>10</v>
      </c>
      <c r="F18" s="37"/>
      <c r="G18" s="58">
        <f>IF(OR($B18="",,$D18="",$D18&gt;an_final),"",IF($D18&gt;=an_initial,1,""))</f>
        <v>1</v>
      </c>
      <c r="H18" s="349" t="b">
        <f>IF(nume_candidat="",FALSE,ISNUMBER(SEARCH(nume_candidat,$B18)))</f>
        <v>0</v>
      </c>
      <c r="I18" s="350">
        <f>LEN(B18)-LEN(SUBSTITUTE(B18,",",""))+1</f>
        <v>1</v>
      </c>
    </row>
    <row r="19" spans="1:9" ht="31.5" x14ac:dyDescent="0.25">
      <c r="A19" s="37">
        <v>8</v>
      </c>
      <c r="B19" s="6" t="s">
        <v>1342</v>
      </c>
      <c r="C19" s="6" t="s">
        <v>858</v>
      </c>
      <c r="D19" s="506">
        <v>2019</v>
      </c>
      <c r="E19" s="16">
        <f t="shared" si="0"/>
        <v>10</v>
      </c>
      <c r="F19" s="37"/>
      <c r="G19" s="58">
        <f t="shared" si="1"/>
        <v>1</v>
      </c>
      <c r="H19" s="349" t="b">
        <f t="shared" si="2"/>
        <v>0</v>
      </c>
      <c r="I19" s="350">
        <f t="shared" si="3"/>
        <v>1</v>
      </c>
    </row>
    <row r="20" spans="1:9" ht="31.5" x14ac:dyDescent="0.25">
      <c r="A20" s="37">
        <v>9</v>
      </c>
      <c r="B20" s="6" t="s">
        <v>1341</v>
      </c>
      <c r="C20" s="6" t="s">
        <v>858</v>
      </c>
      <c r="D20" s="506">
        <v>2020</v>
      </c>
      <c r="E20" s="16">
        <f t="shared" si="0"/>
        <v>10</v>
      </c>
      <c r="F20" s="37"/>
      <c r="G20" s="58">
        <f t="shared" si="1"/>
        <v>1</v>
      </c>
      <c r="H20" s="349" t="b">
        <f t="shared" si="2"/>
        <v>0</v>
      </c>
      <c r="I20" s="350">
        <f t="shared" si="3"/>
        <v>1</v>
      </c>
    </row>
    <row r="21" spans="1:9" ht="31.5" x14ac:dyDescent="0.25">
      <c r="A21" s="37">
        <v>10</v>
      </c>
      <c r="B21" s="6" t="s">
        <v>1340</v>
      </c>
      <c r="C21" s="6" t="s">
        <v>858</v>
      </c>
      <c r="D21" s="506">
        <v>2020</v>
      </c>
      <c r="E21" s="16">
        <f t="shared" si="0"/>
        <v>10</v>
      </c>
      <c r="F21" s="37"/>
      <c r="G21" s="58">
        <f t="shared" si="1"/>
        <v>1</v>
      </c>
      <c r="H21" s="349" t="b">
        <f t="shared" si="2"/>
        <v>0</v>
      </c>
      <c r="I21" s="350">
        <f t="shared" si="3"/>
        <v>1</v>
      </c>
    </row>
    <row r="22" spans="1:9" ht="31.5" x14ac:dyDescent="0.25">
      <c r="A22" s="37">
        <v>11</v>
      </c>
      <c r="B22" s="6" t="s">
        <v>1339</v>
      </c>
      <c r="C22" s="6" t="s">
        <v>858</v>
      </c>
      <c r="D22" s="506">
        <v>2019</v>
      </c>
      <c r="E22" s="16">
        <f>IF(OR($B22="",,$D22&lt;an_initial,$D22&gt;an_final),"",G22*(HLOOKUP(C22,iii5punctaje,2,FALSE)))</f>
        <v>10</v>
      </c>
      <c r="F22" s="37"/>
      <c r="G22" s="58">
        <f>IF(OR($B22="",,$D22="",$D22&gt;an_final),"",IF($D22&gt;=an_initial,1,""))</f>
        <v>1</v>
      </c>
      <c r="H22" s="349" t="b">
        <f>IF(nume_candidat="",FALSE,ISNUMBER(SEARCH(nume_candidat,$B22)))</f>
        <v>0</v>
      </c>
      <c r="I22" s="350">
        <f>LEN(B22)-LEN(SUBSTITUTE(B22,",",""))+1</f>
        <v>1</v>
      </c>
    </row>
    <row r="23" spans="1:9" ht="31.5" x14ac:dyDescent="0.25">
      <c r="A23" s="37">
        <v>12</v>
      </c>
      <c r="B23" s="6" t="s">
        <v>1343</v>
      </c>
      <c r="C23" s="6" t="s">
        <v>858</v>
      </c>
      <c r="D23" s="506">
        <v>2018</v>
      </c>
      <c r="E23" s="16">
        <f>IF(OR($B23="",,$D23&lt;an_initial,$D23&gt;an_final),"",G23*(HLOOKUP(C23,iii5punctaje,2,FALSE)))</f>
        <v>10</v>
      </c>
      <c r="F23" s="37"/>
      <c r="G23" s="58">
        <f>IF(OR($B23="",,$D23="",$D23&gt;an_final),"",IF($D23&gt;=an_initial,1,""))</f>
        <v>1</v>
      </c>
      <c r="H23" s="349" t="b">
        <f>IF(nume_candidat="",FALSE,ISNUMBER(SEARCH(nume_candidat,$B23)))</f>
        <v>0</v>
      </c>
      <c r="I23" s="350">
        <f>LEN(B23)-LEN(SUBSTITUTE(B23,",",""))+1</f>
        <v>1</v>
      </c>
    </row>
    <row r="24" spans="1:9" ht="31.5" x14ac:dyDescent="0.25">
      <c r="A24" s="37">
        <v>13</v>
      </c>
      <c r="B24" s="6" t="s">
        <v>1344</v>
      </c>
      <c r="C24" s="6" t="s">
        <v>858</v>
      </c>
      <c r="D24" s="506">
        <v>2018</v>
      </c>
      <c r="E24" s="16">
        <f>IF(OR($B24="",,$D24&lt;an_initial,$D24&gt;an_final),"",G24*(HLOOKUP(C24,iii5punctaje,2,FALSE)))</f>
        <v>10</v>
      </c>
      <c r="F24" s="37"/>
      <c r="G24" s="58">
        <f>IF(OR($B24="",,$D24="",$D24&gt;an_final),"",IF($D24&gt;=an_initial,1,""))</f>
        <v>1</v>
      </c>
      <c r="H24" s="349" t="b">
        <f>IF(nume_candidat="",FALSE,ISNUMBER(SEARCH(nume_candidat,$B24)))</f>
        <v>0</v>
      </c>
      <c r="I24" s="350">
        <f>LEN(B24)-LEN(SUBSTITUTE(B24,",",""))+1</f>
        <v>1</v>
      </c>
    </row>
    <row r="25" spans="1:9" ht="31.5" x14ac:dyDescent="0.25">
      <c r="A25" s="37">
        <v>14</v>
      </c>
      <c r="B25" s="6" t="s">
        <v>1345</v>
      </c>
      <c r="C25" s="6" t="s">
        <v>858</v>
      </c>
      <c r="D25" s="506">
        <v>2018</v>
      </c>
      <c r="E25" s="16">
        <f>IF(OR($B25="",,$D25&lt;an_initial,$D25&gt;an_final),"",G25*(HLOOKUP(C25,iii5punctaje,2,FALSE)))</f>
        <v>10</v>
      </c>
      <c r="F25" s="37"/>
      <c r="G25" s="58">
        <f>IF(OR($B25="",,$D25="",$D25&gt;an_final),"",IF($D25&gt;=an_initial,1,""))</f>
        <v>1</v>
      </c>
      <c r="H25" s="349" t="b">
        <f>IF(nume_candidat="",FALSE,ISNUMBER(SEARCH(nume_candidat,$B25)))</f>
        <v>0</v>
      </c>
      <c r="I25" s="350">
        <f>LEN(B25)-LEN(SUBSTITUTE(B25,",",""))+1</f>
        <v>1</v>
      </c>
    </row>
    <row r="26" spans="1:9" ht="31.5" x14ac:dyDescent="0.25">
      <c r="A26" s="37">
        <v>15</v>
      </c>
      <c r="B26" s="6" t="s">
        <v>1346</v>
      </c>
      <c r="C26" s="6" t="s">
        <v>858</v>
      </c>
      <c r="D26" s="506">
        <v>2018</v>
      </c>
      <c r="E26" s="16">
        <f t="shared" si="0"/>
        <v>10</v>
      </c>
      <c r="F26" s="37"/>
      <c r="G26" s="58">
        <f t="shared" si="1"/>
        <v>1</v>
      </c>
      <c r="H26" s="349" t="b">
        <f t="shared" si="2"/>
        <v>0</v>
      </c>
      <c r="I26" s="350">
        <f t="shared" si="3"/>
        <v>1</v>
      </c>
    </row>
    <row r="27" spans="1:9" ht="31.5" x14ac:dyDescent="0.25">
      <c r="A27" s="37">
        <v>16</v>
      </c>
      <c r="B27" s="6" t="s">
        <v>1352</v>
      </c>
      <c r="C27" s="6" t="s">
        <v>858</v>
      </c>
      <c r="D27" s="506">
        <v>2018</v>
      </c>
      <c r="E27" s="16">
        <f t="shared" si="0"/>
        <v>10</v>
      </c>
      <c r="F27" s="37"/>
      <c r="G27" s="58">
        <f t="shared" si="1"/>
        <v>1</v>
      </c>
      <c r="H27" s="349" t="b">
        <f t="shared" si="2"/>
        <v>0</v>
      </c>
      <c r="I27" s="350">
        <f t="shared" si="3"/>
        <v>1</v>
      </c>
    </row>
    <row r="28" spans="1:9" ht="31.5" x14ac:dyDescent="0.25">
      <c r="A28" s="37">
        <v>17</v>
      </c>
      <c r="B28" s="6" t="s">
        <v>1352</v>
      </c>
      <c r="C28" s="6" t="s">
        <v>858</v>
      </c>
      <c r="D28" s="506">
        <v>2017</v>
      </c>
      <c r="E28" s="16">
        <f t="shared" si="0"/>
        <v>10</v>
      </c>
      <c r="F28" s="37"/>
      <c r="G28" s="58">
        <f t="shared" si="1"/>
        <v>1</v>
      </c>
      <c r="H28" s="349" t="b">
        <f t="shared" si="2"/>
        <v>0</v>
      </c>
      <c r="I28" s="350">
        <f t="shared" si="3"/>
        <v>1</v>
      </c>
    </row>
    <row r="29" spans="1:9" x14ac:dyDescent="0.25">
      <c r="A29" s="37">
        <v>18</v>
      </c>
      <c r="B29" s="6" t="s">
        <v>1356</v>
      </c>
      <c r="C29" s="6" t="s">
        <v>859</v>
      </c>
      <c r="D29" s="216">
        <v>2021</v>
      </c>
      <c r="E29" s="16">
        <f t="shared" si="0"/>
        <v>5</v>
      </c>
      <c r="F29" s="37"/>
      <c r="G29" s="58">
        <f t="shared" si="1"/>
        <v>1</v>
      </c>
      <c r="H29" s="349" t="b">
        <f t="shared" si="2"/>
        <v>0</v>
      </c>
      <c r="I29" s="350">
        <f t="shared" si="3"/>
        <v>1</v>
      </c>
    </row>
    <row r="30" spans="1:9" x14ac:dyDescent="0.25">
      <c r="A30" s="37">
        <v>19</v>
      </c>
      <c r="B30" s="6" t="s">
        <v>1356</v>
      </c>
      <c r="C30" s="6" t="s">
        <v>859</v>
      </c>
      <c r="D30" s="216">
        <v>2020</v>
      </c>
      <c r="E30" s="16">
        <f t="shared" si="0"/>
        <v>5</v>
      </c>
      <c r="F30" s="37"/>
      <c r="G30" s="58">
        <f t="shared" si="1"/>
        <v>1</v>
      </c>
      <c r="H30" s="349" t="b">
        <f t="shared" si="2"/>
        <v>0</v>
      </c>
      <c r="I30" s="350">
        <f t="shared" si="3"/>
        <v>1</v>
      </c>
    </row>
    <row r="31" spans="1:9" x14ac:dyDescent="0.25">
      <c r="A31" s="37">
        <v>20</v>
      </c>
      <c r="B31" s="6" t="s">
        <v>1356</v>
      </c>
      <c r="C31" s="6" t="s">
        <v>859</v>
      </c>
      <c r="D31" s="216">
        <v>2019</v>
      </c>
      <c r="E31" s="16">
        <f t="shared" si="0"/>
        <v>5</v>
      </c>
      <c r="F31" s="37"/>
      <c r="G31" s="58">
        <f t="shared" si="1"/>
        <v>1</v>
      </c>
      <c r="H31" s="349" t="b">
        <f t="shared" si="2"/>
        <v>0</v>
      </c>
      <c r="I31" s="350">
        <f t="shared" si="3"/>
        <v>1</v>
      </c>
    </row>
    <row r="32" spans="1:9" x14ac:dyDescent="0.25">
      <c r="A32" s="37">
        <v>21</v>
      </c>
      <c r="B32" s="6" t="s">
        <v>1356</v>
      </c>
      <c r="C32" s="6" t="s">
        <v>859</v>
      </c>
      <c r="D32" s="216">
        <v>2018</v>
      </c>
      <c r="E32" s="16">
        <f t="shared" si="0"/>
        <v>5</v>
      </c>
      <c r="F32" s="37"/>
      <c r="G32" s="58">
        <f t="shared" si="1"/>
        <v>1</v>
      </c>
      <c r="H32" s="349" t="b">
        <f t="shared" si="2"/>
        <v>0</v>
      </c>
      <c r="I32" s="350">
        <f t="shared" si="3"/>
        <v>1</v>
      </c>
    </row>
    <row r="33" spans="1:9" x14ac:dyDescent="0.25">
      <c r="A33" s="37">
        <v>22</v>
      </c>
      <c r="B33" s="6" t="s">
        <v>1356</v>
      </c>
      <c r="C33" s="6" t="s">
        <v>859</v>
      </c>
      <c r="D33" s="216">
        <v>2017</v>
      </c>
      <c r="E33" s="16">
        <f t="shared" si="0"/>
        <v>5</v>
      </c>
      <c r="F33" s="37"/>
      <c r="G33" s="58">
        <f t="shared" si="1"/>
        <v>1</v>
      </c>
      <c r="H33" s="349" t="b">
        <f t="shared" si="2"/>
        <v>0</v>
      </c>
      <c r="I33" s="350">
        <f t="shared" si="3"/>
        <v>1</v>
      </c>
    </row>
    <row r="34" spans="1:9" x14ac:dyDescent="0.25">
      <c r="A34" s="37">
        <v>23</v>
      </c>
      <c r="B34" s="6" t="s">
        <v>1355</v>
      </c>
      <c r="C34" s="6" t="s">
        <v>859</v>
      </c>
      <c r="D34" s="216">
        <v>2021</v>
      </c>
      <c r="E34" s="16">
        <f t="shared" si="0"/>
        <v>5</v>
      </c>
      <c r="F34" s="37"/>
      <c r="G34" s="58">
        <f t="shared" si="1"/>
        <v>1</v>
      </c>
      <c r="H34" s="349" t="b">
        <f t="shared" si="2"/>
        <v>0</v>
      </c>
      <c r="I34" s="350">
        <f t="shared" si="3"/>
        <v>1</v>
      </c>
    </row>
    <row r="35" spans="1:9" x14ac:dyDescent="0.25">
      <c r="A35" s="37">
        <v>24</v>
      </c>
      <c r="B35" s="6" t="s">
        <v>1355</v>
      </c>
      <c r="C35" s="6" t="s">
        <v>859</v>
      </c>
      <c r="D35" s="216">
        <v>2020</v>
      </c>
      <c r="E35" s="16">
        <f t="shared" si="0"/>
        <v>5</v>
      </c>
      <c r="F35" s="37"/>
      <c r="G35" s="58">
        <f t="shared" si="1"/>
        <v>1</v>
      </c>
      <c r="H35" s="349" t="b">
        <f t="shared" si="2"/>
        <v>0</v>
      </c>
      <c r="I35" s="350">
        <f t="shared" si="3"/>
        <v>1</v>
      </c>
    </row>
    <row r="36" spans="1:9" x14ac:dyDescent="0.25">
      <c r="A36" s="37">
        <v>25</v>
      </c>
      <c r="B36" s="6" t="s">
        <v>1355</v>
      </c>
      <c r="C36" s="6" t="s">
        <v>859</v>
      </c>
      <c r="D36" s="216">
        <v>2019</v>
      </c>
      <c r="E36" s="16">
        <f t="shared" si="0"/>
        <v>5</v>
      </c>
      <c r="F36" s="37"/>
      <c r="G36" s="58">
        <f t="shared" si="1"/>
        <v>1</v>
      </c>
      <c r="H36" s="349" t="b">
        <f t="shared" si="2"/>
        <v>0</v>
      </c>
      <c r="I36" s="350">
        <f t="shared" si="3"/>
        <v>1</v>
      </c>
    </row>
    <row r="37" spans="1:9" x14ac:dyDescent="0.25">
      <c r="A37" s="37">
        <v>26</v>
      </c>
      <c r="B37" s="6" t="s">
        <v>1355</v>
      </c>
      <c r="C37" s="6" t="s">
        <v>859</v>
      </c>
      <c r="D37" s="216">
        <v>2018</v>
      </c>
      <c r="E37" s="16">
        <f t="shared" si="0"/>
        <v>5</v>
      </c>
      <c r="F37" s="37"/>
      <c r="G37" s="58">
        <f t="shared" si="1"/>
        <v>1</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tabColor rgb="FF00B050"/>
    <pageSetUpPr fitToPage="1"/>
  </sheetPr>
  <dimension ref="A1:R261"/>
  <sheetViews>
    <sheetView zoomScaleNormal="100" workbookViewId="0">
      <selection activeCell="R27" sqref="R27"/>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Arhitectură și Urbanism</v>
      </c>
      <c r="E2" s="61"/>
      <c r="F2" s="63"/>
      <c r="G2" s="62"/>
      <c r="H2" s="289"/>
      <c r="J2" s="63"/>
      <c r="K2" s="63"/>
      <c r="L2" s="63"/>
      <c r="M2" s="63"/>
    </row>
    <row r="3" spans="1:13" s="60" customFormat="1" x14ac:dyDescent="0.2">
      <c r="A3" s="346" t="str">
        <f>IF(ISBLANK(departament),"","Departamentul " &amp; departament)</f>
        <v>Departamentul Arhitectură</v>
      </c>
      <c r="E3" s="61"/>
      <c r="F3" s="63"/>
      <c r="G3" s="62"/>
      <c r="H3" s="289"/>
      <c r="J3" s="63"/>
      <c r="K3" s="63"/>
      <c r="L3" s="63"/>
      <c r="M3" s="63"/>
    </row>
    <row r="4" spans="1:13" x14ac:dyDescent="0.25">
      <c r="A4" s="534" t="s">
        <v>838</v>
      </c>
      <c r="B4" s="534"/>
      <c r="C4" s="534"/>
      <c r="D4" s="534"/>
      <c r="E4" s="534"/>
      <c r="F4" s="534"/>
      <c r="G4" s="534"/>
      <c r="H4" s="534"/>
    </row>
    <row r="5" spans="1:13" x14ac:dyDescent="0.25">
      <c r="A5" s="534" t="s">
        <v>862</v>
      </c>
      <c r="B5" s="534"/>
      <c r="C5" s="534"/>
      <c r="D5" s="534"/>
      <c r="E5" s="534"/>
      <c r="F5" s="534"/>
      <c r="G5" s="226"/>
    </row>
    <row r="6" spans="1:13" ht="13.5" customHeight="1" x14ac:dyDescent="0.25">
      <c r="E6" s="64"/>
      <c r="F6" s="347" t="str">
        <f>CONCATENATE(functie," ",nume_candidat)</f>
        <v>Conferențiar Blidariu Cristian Tiberiu</v>
      </c>
      <c r="J6" s="347" t="str">
        <f>CONCATENATE(functie," ",nume_candidat)</f>
        <v>Conferențiar Blidariu Cristian Tiberiu</v>
      </c>
      <c r="K6" s="347" t="str">
        <f>CONCATENATE(functie," ",nume_candidat)</f>
        <v>Conferențiar Blidariu Cristian Tiberiu</v>
      </c>
      <c r="L6" s="347" t="str">
        <f>CONCATENATE(functie," ",nume_candidat)</f>
        <v>Conferențiar Blidariu Cristian Tiberiu</v>
      </c>
      <c r="M6" s="347" t="str">
        <f>CONCATENATE(functie," ",nume_candidat)</f>
        <v>Conferențiar Blidariu Cristian Tiberiu</v>
      </c>
    </row>
    <row r="7" spans="1:13" ht="18.75" customHeight="1" x14ac:dyDescent="0.25">
      <c r="A7" s="532" t="s">
        <v>339</v>
      </c>
      <c r="B7" s="532" t="s">
        <v>826</v>
      </c>
      <c r="C7" s="532" t="s">
        <v>863</v>
      </c>
      <c r="D7" s="532" t="s">
        <v>869</v>
      </c>
      <c r="E7" s="542" t="s">
        <v>2</v>
      </c>
      <c r="F7" s="532" t="s">
        <v>545</v>
      </c>
      <c r="G7" s="532" t="s">
        <v>4</v>
      </c>
      <c r="H7" s="553" t="s">
        <v>542</v>
      </c>
      <c r="I7" s="539" t="s">
        <v>552</v>
      </c>
      <c r="J7" s="532" t="s">
        <v>865</v>
      </c>
      <c r="K7" s="532" t="s">
        <v>866</v>
      </c>
      <c r="L7" s="532" t="s">
        <v>867</v>
      </c>
      <c r="M7" s="532" t="s">
        <v>868</v>
      </c>
    </row>
    <row r="8" spans="1:13" ht="18.75" customHeight="1" x14ac:dyDescent="0.25">
      <c r="A8" s="549"/>
      <c r="B8" s="549"/>
      <c r="C8" s="549"/>
      <c r="D8" s="549"/>
      <c r="E8" s="543"/>
      <c r="F8" s="549"/>
      <c r="G8" s="549"/>
      <c r="H8" s="554"/>
      <c r="I8" s="539"/>
      <c r="J8" s="549"/>
      <c r="K8" s="549"/>
      <c r="L8" s="549"/>
      <c r="M8" s="549"/>
    </row>
    <row r="9" spans="1:13" ht="18.75" customHeight="1" x14ac:dyDescent="0.25">
      <c r="A9" s="549"/>
      <c r="B9" s="549"/>
      <c r="C9" s="549"/>
      <c r="D9" s="549"/>
      <c r="E9" s="543"/>
      <c r="F9" s="533"/>
      <c r="G9" s="533"/>
      <c r="H9" s="554"/>
      <c r="I9" s="539"/>
      <c r="J9" s="533"/>
      <c r="K9" s="533"/>
      <c r="L9" s="533"/>
      <c r="M9" s="533"/>
    </row>
    <row r="10" spans="1:13" ht="18.75" customHeight="1" x14ac:dyDescent="0.25">
      <c r="A10" s="533"/>
      <c r="B10" s="533"/>
      <c r="C10" s="533"/>
      <c r="D10" s="533"/>
      <c r="E10" s="544"/>
      <c r="F10" s="348" t="str">
        <f>CONCATENATE("ultimii ",durata_evaluare," ani")</f>
        <v>ultimii 5 ani</v>
      </c>
      <c r="G10" s="348" t="str">
        <f>CONCATENATE("ultimii                                  ",durata_evaluare," ani")</f>
        <v>ultimii                                  5 ani</v>
      </c>
      <c r="H10" s="555"/>
      <c r="I10" s="539"/>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20</v>
      </c>
      <c r="G11" s="4">
        <f>SUMIF(G12:G1110,"&gt;0")</f>
        <v>1</v>
      </c>
      <c r="H11" s="298"/>
      <c r="J11" s="148">
        <f>SUMIF(J12:J1110,"&gt;0")</f>
        <v>0</v>
      </c>
      <c r="K11" s="148">
        <f>SUMIF(K12:K1110,"&gt;0")</f>
        <v>0</v>
      </c>
      <c r="L11" s="148">
        <f>SUMIF(L12:L1110,"&gt;0")</f>
        <v>0</v>
      </c>
      <c r="M11" s="148">
        <f>SUMIF(M12:M1110,"&gt;0")</f>
        <v>20</v>
      </c>
    </row>
    <row r="12" spans="1:13" ht="31.5" x14ac:dyDescent="0.25">
      <c r="A12" s="37">
        <v>1</v>
      </c>
      <c r="B12" s="7" t="s">
        <v>1358</v>
      </c>
      <c r="C12" s="7" t="s">
        <v>1359</v>
      </c>
      <c r="D12" s="7" t="s">
        <v>868</v>
      </c>
      <c r="E12" s="220">
        <v>2021</v>
      </c>
      <c r="F12" s="16">
        <f t="shared" ref="F12:F75" si="0">IF(OR($B12="",,$E12&lt;an_initial,$E12&gt;an_final),"",G12*(HLOOKUP(D12,iii6punctaje,2,FALSE)))</f>
        <v>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20</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P26" sqref="P26"/>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Arhitectură și Urbanism</v>
      </c>
      <c r="D2" s="61"/>
      <c r="E2" s="63"/>
      <c r="F2" s="63"/>
      <c r="G2" s="63"/>
    </row>
    <row r="3" spans="1:7" s="60" customFormat="1" x14ac:dyDescent="0.2">
      <c r="A3" s="346" t="str">
        <f>IF(ISBLANK(departament),"","Departamentul " &amp; departament)</f>
        <v>Departamentul Arhitectură</v>
      </c>
      <c r="D3" s="61"/>
      <c r="E3" s="63"/>
      <c r="F3" s="63"/>
      <c r="G3" s="63"/>
    </row>
    <row r="4" spans="1:7" x14ac:dyDescent="0.25">
      <c r="A4" s="534" t="s">
        <v>838</v>
      </c>
      <c r="B4" s="534"/>
      <c r="C4" s="534"/>
      <c r="D4" s="534"/>
      <c r="E4" s="534"/>
    </row>
    <row r="5" spans="1:7" x14ac:dyDescent="0.25">
      <c r="A5" s="534" t="s">
        <v>870</v>
      </c>
      <c r="B5" s="534"/>
      <c r="C5" s="534"/>
      <c r="D5" s="534"/>
      <c r="E5" s="534"/>
    </row>
    <row r="6" spans="1:7" ht="13.5" customHeight="1" x14ac:dyDescent="0.25">
      <c r="D6" s="64"/>
      <c r="E6" s="347" t="str">
        <f>CONCATENATE(functie," ",nume_candidat)</f>
        <v>Conferențiar Blidariu Cristian Tiberiu</v>
      </c>
      <c r="F6" s="347" t="str">
        <f>CONCATENATE(functie," ",nume_candidat)</f>
        <v>Conferențiar Blidariu Cristian Tiberiu</v>
      </c>
      <c r="G6" s="347" t="str">
        <f>CONCATENATE(functie," ",nume_candidat)</f>
        <v>Conferențiar Blidariu Cristian Tiberiu</v>
      </c>
    </row>
    <row r="7" spans="1:7" ht="18.75" customHeight="1" x14ac:dyDescent="0.25">
      <c r="A7" s="532" t="s">
        <v>339</v>
      </c>
      <c r="B7" s="532" t="s">
        <v>871</v>
      </c>
      <c r="C7" s="532" t="s">
        <v>1048</v>
      </c>
      <c r="D7" s="542" t="s">
        <v>2</v>
      </c>
      <c r="E7" s="532" t="s">
        <v>545</v>
      </c>
      <c r="F7" s="532" t="s">
        <v>865</v>
      </c>
      <c r="G7" s="532" t="s">
        <v>873</v>
      </c>
    </row>
    <row r="8" spans="1:7" ht="18.75" customHeight="1" x14ac:dyDescent="0.25">
      <c r="A8" s="549"/>
      <c r="B8" s="549"/>
      <c r="C8" s="549"/>
      <c r="D8" s="543"/>
      <c r="E8" s="549"/>
      <c r="F8" s="549"/>
      <c r="G8" s="549"/>
    </row>
    <row r="9" spans="1:7" ht="18.75" customHeight="1" x14ac:dyDescent="0.25">
      <c r="A9" s="549"/>
      <c r="B9" s="549"/>
      <c r="C9" s="549"/>
      <c r="D9" s="543"/>
      <c r="E9" s="533"/>
      <c r="F9" s="533"/>
      <c r="G9" s="533"/>
    </row>
    <row r="10" spans="1:7" ht="18.75" customHeight="1" x14ac:dyDescent="0.25">
      <c r="A10" s="533"/>
      <c r="B10" s="533"/>
      <c r="C10" s="533"/>
      <c r="D10" s="544"/>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865</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874</v>
      </c>
      <c r="C13" s="7"/>
      <c r="D13" s="220"/>
      <c r="E13" s="382" t="str">
        <f t="shared" si="0"/>
        <v/>
      </c>
      <c r="F13" s="382" t="str">
        <f t="shared" si="1"/>
        <v/>
      </c>
      <c r="G13" s="382" t="str">
        <f t="shared" si="2"/>
        <v/>
      </c>
    </row>
    <row r="14" spans="1:7" x14ac:dyDescent="0.25">
      <c r="A14" s="37">
        <v>3</v>
      </c>
      <c r="B14" s="7" t="s">
        <v>874</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00B050"/>
    <pageSetUpPr fitToPage="1"/>
  </sheetPr>
  <dimension ref="A1:S261"/>
  <sheetViews>
    <sheetView zoomScaleNormal="100" workbookViewId="0">
      <selection activeCell="V31" sqref="V31"/>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x14ac:dyDescent="0.2">
      <c r="A3" s="346" t="str">
        <f>IF(ISBLANK(departament),"","Departamentul " &amp; departament)</f>
        <v>Departamentul Arhitectură</v>
      </c>
      <c r="E3" s="61"/>
      <c r="F3" s="63"/>
      <c r="G3" s="62"/>
      <c r="H3" s="289"/>
      <c r="J3" s="63"/>
      <c r="K3" s="63"/>
      <c r="L3" s="63"/>
      <c r="M3" s="63"/>
      <c r="N3" s="63"/>
      <c r="O3" s="63"/>
    </row>
    <row r="4" spans="1:15" x14ac:dyDescent="0.25">
      <c r="A4" s="534" t="s">
        <v>838</v>
      </c>
      <c r="B4" s="534"/>
      <c r="C4" s="534"/>
      <c r="D4" s="534"/>
      <c r="E4" s="534"/>
      <c r="F4" s="534"/>
      <c r="G4" s="290"/>
      <c r="H4" s="291"/>
    </row>
    <row r="5" spans="1:15" x14ac:dyDescent="0.25">
      <c r="A5" s="534" t="s">
        <v>875</v>
      </c>
      <c r="B5" s="534"/>
      <c r="C5" s="534"/>
      <c r="D5" s="534"/>
      <c r="E5" s="534"/>
      <c r="F5" s="534"/>
      <c r="G5" s="226"/>
    </row>
    <row r="6" spans="1:15" ht="13.5" customHeight="1" x14ac:dyDescent="0.25">
      <c r="E6" s="64"/>
      <c r="F6" s="347" t="str">
        <f>CONCATENATE(functie," ",nume_candidat)</f>
        <v>Conferențiar Blidariu Cristian Tiberiu</v>
      </c>
      <c r="J6" s="380" t="s">
        <v>786</v>
      </c>
      <c r="K6" s="380" t="s">
        <v>786</v>
      </c>
      <c r="L6" s="380" t="s">
        <v>786</v>
      </c>
      <c r="M6" s="380" t="s">
        <v>787</v>
      </c>
      <c r="N6" s="380" t="s">
        <v>787</v>
      </c>
      <c r="O6" s="380" t="s">
        <v>787</v>
      </c>
    </row>
    <row r="7" spans="1:15" ht="18.75" customHeight="1" x14ac:dyDescent="0.25">
      <c r="A7" s="532" t="s">
        <v>339</v>
      </c>
      <c r="B7" s="542" t="s">
        <v>877</v>
      </c>
      <c r="C7" s="542" t="s">
        <v>783</v>
      </c>
      <c r="D7" s="542" t="s">
        <v>845</v>
      </c>
      <c r="E7" s="542" t="s">
        <v>2</v>
      </c>
      <c r="F7" s="532" t="s">
        <v>545</v>
      </c>
      <c r="G7" s="532" t="s">
        <v>4</v>
      </c>
      <c r="H7" s="553" t="s">
        <v>542</v>
      </c>
      <c r="I7" s="539" t="s">
        <v>552</v>
      </c>
      <c r="J7" s="532" t="s">
        <v>755</v>
      </c>
      <c r="K7" s="532" t="s">
        <v>756</v>
      </c>
      <c r="L7" s="532" t="s">
        <v>757</v>
      </c>
      <c r="M7" s="532" t="s">
        <v>755</v>
      </c>
      <c r="N7" s="532" t="s">
        <v>756</v>
      </c>
      <c r="O7" s="532" t="s">
        <v>757</v>
      </c>
    </row>
    <row r="8" spans="1:15" ht="18.75" customHeight="1" x14ac:dyDescent="0.25">
      <c r="A8" s="549"/>
      <c r="B8" s="543"/>
      <c r="C8" s="543"/>
      <c r="D8" s="543"/>
      <c r="E8" s="543"/>
      <c r="F8" s="549"/>
      <c r="G8" s="549"/>
      <c r="H8" s="554"/>
      <c r="I8" s="539"/>
      <c r="J8" s="549"/>
      <c r="K8" s="549"/>
      <c r="L8" s="549"/>
      <c r="M8" s="549"/>
      <c r="N8" s="549"/>
      <c r="O8" s="549"/>
    </row>
    <row r="9" spans="1:15" ht="18.75" customHeight="1" x14ac:dyDescent="0.25">
      <c r="A9" s="549"/>
      <c r="B9" s="543"/>
      <c r="C9" s="543"/>
      <c r="D9" s="543"/>
      <c r="E9" s="543"/>
      <c r="F9" s="533"/>
      <c r="G9" s="533"/>
      <c r="H9" s="554"/>
      <c r="I9" s="539"/>
      <c r="J9" s="533"/>
      <c r="K9" s="533"/>
      <c r="L9" s="533"/>
      <c r="M9" s="533"/>
      <c r="N9" s="533"/>
      <c r="O9" s="533"/>
    </row>
    <row r="10" spans="1:15" ht="18.75" customHeight="1" x14ac:dyDescent="0.25">
      <c r="A10" s="533"/>
      <c r="B10" s="544"/>
      <c r="C10" s="544"/>
      <c r="D10" s="544"/>
      <c r="E10" s="544"/>
      <c r="F10" s="348" t="str">
        <f>CONCATENATE("ultimii ",durata_evaluare," ani")</f>
        <v>ultimii 5 ani</v>
      </c>
      <c r="G10" s="348" t="str">
        <f>CONCATENATE("ultimii                                  ",durata_evaluare," ani")</f>
        <v>ultimii                                  5 ani</v>
      </c>
      <c r="H10" s="555"/>
      <c r="I10" s="539"/>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10</v>
      </c>
      <c r="G11" s="4">
        <f>SUMIF(G12:G1110,"&gt;0")</f>
        <v>5</v>
      </c>
      <c r="H11" s="298"/>
      <c r="J11" s="148">
        <f t="shared" ref="J11:O11" si="1">SUMIF(J12:J1110,"&gt;0")</f>
        <v>0</v>
      </c>
      <c r="K11" s="148">
        <f t="shared" si="1"/>
        <v>0</v>
      </c>
      <c r="L11" s="148">
        <f t="shared" si="1"/>
        <v>0</v>
      </c>
      <c r="M11" s="148">
        <f t="shared" si="1"/>
        <v>0</v>
      </c>
      <c r="N11" s="148">
        <f t="shared" si="1"/>
        <v>10</v>
      </c>
      <c r="O11" s="148">
        <f t="shared" si="1"/>
        <v>0</v>
      </c>
    </row>
    <row r="12" spans="1:15" x14ac:dyDescent="0.25">
      <c r="A12" s="37">
        <v>1</v>
      </c>
      <c r="B12" s="7" t="s">
        <v>1357</v>
      </c>
      <c r="C12" s="7" t="s">
        <v>787</v>
      </c>
      <c r="D12" s="7" t="s">
        <v>756</v>
      </c>
      <c r="E12" s="220">
        <v>2017</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x14ac:dyDescent="0.25">
      <c r="A13" s="37">
        <v>2</v>
      </c>
      <c r="B13" s="380" t="s">
        <v>1357</v>
      </c>
      <c r="C13" s="7" t="s">
        <v>787</v>
      </c>
      <c r="D13" s="7" t="s">
        <v>756</v>
      </c>
      <c r="E13" s="220">
        <v>2018</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x14ac:dyDescent="0.25">
      <c r="A14" s="37">
        <v>3</v>
      </c>
      <c r="B14" s="380" t="s">
        <v>1357</v>
      </c>
      <c r="C14" s="7" t="s">
        <v>787</v>
      </c>
      <c r="D14" s="7" t="s">
        <v>756</v>
      </c>
      <c r="E14" s="220">
        <v>2019</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x14ac:dyDescent="0.25">
      <c r="A15" s="37">
        <v>4</v>
      </c>
      <c r="B15" s="380" t="s">
        <v>1357</v>
      </c>
      <c r="C15" s="6" t="s">
        <v>787</v>
      </c>
      <c r="D15" s="6" t="s">
        <v>756</v>
      </c>
      <c r="E15" s="216">
        <v>2020</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x14ac:dyDescent="0.25">
      <c r="A16" s="37">
        <v>5</v>
      </c>
      <c r="B16" s="380" t="s">
        <v>1357</v>
      </c>
      <c r="C16" s="6" t="s">
        <v>787</v>
      </c>
      <c r="D16" s="6" t="s">
        <v>756</v>
      </c>
      <c r="E16" s="216">
        <v>2021</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Q23" sqref="Q23"/>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Arhitectură și Urbanism</v>
      </c>
      <c r="D2" s="61"/>
      <c r="E2" s="63"/>
      <c r="F2" s="62"/>
      <c r="G2" s="289"/>
      <c r="I2" s="63"/>
      <c r="J2" s="63"/>
    </row>
    <row r="3" spans="1:10" s="60" customFormat="1" x14ac:dyDescent="0.2">
      <c r="A3" s="346" t="str">
        <f>IF(ISBLANK(departament),"","Departamentul " &amp; departament)</f>
        <v>Departamentul Arhitectură</v>
      </c>
      <c r="D3" s="61"/>
      <c r="E3" s="63"/>
      <c r="F3" s="62"/>
      <c r="G3" s="289"/>
      <c r="I3" s="63"/>
      <c r="J3" s="63"/>
    </row>
    <row r="4" spans="1:10" x14ac:dyDescent="0.25">
      <c r="A4" s="534" t="s">
        <v>838</v>
      </c>
      <c r="B4" s="534"/>
      <c r="C4" s="534"/>
      <c r="D4" s="534"/>
      <c r="E4" s="534"/>
      <c r="F4" s="534"/>
      <c r="G4" s="534"/>
    </row>
    <row r="5" spans="1:10" x14ac:dyDescent="0.25">
      <c r="A5" s="534" t="s">
        <v>1080</v>
      </c>
      <c r="B5" s="534"/>
      <c r="C5" s="534"/>
      <c r="D5" s="534"/>
      <c r="E5" s="534"/>
      <c r="F5" s="226"/>
    </row>
    <row r="6" spans="1:10" ht="13.5" customHeight="1" x14ac:dyDescent="0.25">
      <c r="D6" s="64"/>
      <c r="E6" s="347" t="str">
        <f>CONCATENATE(functie," ",nume_candidat)</f>
        <v>Conferențiar Blidariu Cristian Tiberiu</v>
      </c>
      <c r="I6" s="347"/>
      <c r="J6" s="347"/>
    </row>
    <row r="7" spans="1:10" ht="18.75" customHeight="1" x14ac:dyDescent="0.25">
      <c r="A7" s="532" t="s">
        <v>339</v>
      </c>
      <c r="B7" s="532" t="s">
        <v>878</v>
      </c>
      <c r="C7" s="532" t="s">
        <v>845</v>
      </c>
      <c r="D7" s="542" t="s">
        <v>2</v>
      </c>
      <c r="E7" s="532" t="s">
        <v>545</v>
      </c>
      <c r="F7" s="532" t="s">
        <v>4</v>
      </c>
      <c r="G7" s="553" t="s">
        <v>542</v>
      </c>
      <c r="H7" s="539" t="s">
        <v>552</v>
      </c>
      <c r="I7" s="532" t="s">
        <v>880</v>
      </c>
      <c r="J7" s="532" t="s">
        <v>463</v>
      </c>
    </row>
    <row r="8" spans="1:10" ht="18.75" customHeight="1" x14ac:dyDescent="0.25">
      <c r="A8" s="549"/>
      <c r="B8" s="549"/>
      <c r="C8" s="549"/>
      <c r="D8" s="543"/>
      <c r="E8" s="549"/>
      <c r="F8" s="549"/>
      <c r="G8" s="554"/>
      <c r="H8" s="539"/>
      <c r="I8" s="549"/>
      <c r="J8" s="549"/>
    </row>
    <row r="9" spans="1:10" ht="18.75" customHeight="1" x14ac:dyDescent="0.25">
      <c r="A9" s="549"/>
      <c r="B9" s="549"/>
      <c r="C9" s="549"/>
      <c r="D9" s="543"/>
      <c r="E9" s="533"/>
      <c r="F9" s="533"/>
      <c r="G9" s="554"/>
      <c r="H9" s="539"/>
      <c r="I9" s="533"/>
      <c r="J9" s="533"/>
    </row>
    <row r="10" spans="1:10" ht="18.75" customHeight="1" x14ac:dyDescent="0.25">
      <c r="A10" s="533"/>
      <c r="B10" s="533"/>
      <c r="C10" s="533"/>
      <c r="D10" s="544"/>
      <c r="E10" s="348" t="str">
        <f>CONCATENATE("ultimii ",durata_evaluare," ani")</f>
        <v>ultimii 5 ani</v>
      </c>
      <c r="F10" s="348" t="str">
        <f>CONCATENATE("ultimii                                  ",durata_evaluare," ani")</f>
        <v>ultimii                                  5 ani</v>
      </c>
      <c r="G10" s="555"/>
      <c r="H10" s="539"/>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P28" sqref="P2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4" t="s">
        <v>838</v>
      </c>
      <c r="B4" s="534"/>
      <c r="C4" s="534"/>
      <c r="D4" s="534"/>
      <c r="E4" s="534"/>
      <c r="F4" s="534"/>
    </row>
    <row r="5" spans="1:7" x14ac:dyDescent="0.25">
      <c r="A5" s="534" t="s">
        <v>881</v>
      </c>
      <c r="B5" s="534"/>
      <c r="C5" s="534"/>
      <c r="D5" s="534"/>
      <c r="E5" s="226"/>
    </row>
    <row r="6" spans="1:7" ht="13.5" customHeight="1" x14ac:dyDescent="0.25">
      <c r="C6" s="64"/>
      <c r="D6" s="299" t="str">
        <f>CONCATENATE(functie," ",nume_candidat)</f>
        <v>Conferențiar Blidariu Cristian Tiberiu</v>
      </c>
    </row>
    <row r="7" spans="1:7" ht="18.75" customHeight="1" x14ac:dyDescent="0.25">
      <c r="A7" s="532" t="s">
        <v>339</v>
      </c>
      <c r="B7" s="532" t="s">
        <v>882</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00" t="str">
        <f>CONCATENATE("ultimii ",durata_evaluare," ani")</f>
        <v>ultimii 5 ani</v>
      </c>
      <c r="E10" s="300" t="str">
        <f>CONCATENATE("ultimii                                  ",durata_evaluare," ani")</f>
        <v>ultimii                                  5 ani</v>
      </c>
      <c r="F10" s="555"/>
      <c r="G10" s="539"/>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M18" sqref="M1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4" t="s">
        <v>838</v>
      </c>
      <c r="B4" s="534"/>
      <c r="C4" s="534"/>
      <c r="D4" s="534"/>
      <c r="E4" s="534"/>
      <c r="F4" s="534"/>
    </row>
    <row r="5" spans="1:7" x14ac:dyDescent="0.25">
      <c r="A5" s="534" t="s">
        <v>883</v>
      </c>
      <c r="B5" s="534"/>
      <c r="C5" s="534"/>
      <c r="D5" s="534"/>
      <c r="E5" s="226"/>
    </row>
    <row r="6" spans="1:7" ht="13.5" customHeight="1" x14ac:dyDescent="0.25">
      <c r="C6" s="64"/>
      <c r="D6" s="347" t="str">
        <f>CONCATENATE(functie," ",nume_candidat)</f>
        <v>Conferențiar Blidariu Cristian Tiberiu</v>
      </c>
    </row>
    <row r="7" spans="1:7" ht="18.75" customHeight="1" x14ac:dyDescent="0.25">
      <c r="A7" s="532" t="s">
        <v>339</v>
      </c>
      <c r="B7" s="532" t="s">
        <v>882</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48" t="str">
        <f>CONCATENATE("ultimii ",durata_evaluare," ani")</f>
        <v>ultimii 5 ani</v>
      </c>
      <c r="E10" s="348" t="str">
        <f>CONCATENATE("ultimii                                  ",durata_evaluare," ani")</f>
        <v>ultimii                                  5 ani</v>
      </c>
      <c r="F10" s="555"/>
      <c r="G10" s="539"/>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G23" sqref="G23"/>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Arhitectură</v>
      </c>
      <c r="B3" s="64"/>
      <c r="C3" s="64"/>
      <c r="D3" s="64"/>
      <c r="E3" s="71"/>
      <c r="F3" s="71"/>
      <c r="G3" s="64"/>
      <c r="H3" s="68"/>
      <c r="I3" s="69"/>
      <c r="J3" s="64"/>
      <c r="K3" s="68"/>
      <c r="L3" s="64"/>
      <c r="M3" s="289"/>
      <c r="N3" s="289"/>
    </row>
    <row r="4" spans="1:14" s="64" customFormat="1" ht="15.75" x14ac:dyDescent="0.25">
      <c r="A4" s="534" t="s">
        <v>785</v>
      </c>
      <c r="B4" s="534"/>
      <c r="C4" s="534"/>
      <c r="D4" s="534"/>
      <c r="E4" s="534"/>
      <c r="F4" s="534"/>
      <c r="G4" s="534"/>
      <c r="H4" s="534"/>
      <c r="I4" s="534"/>
      <c r="J4" s="534"/>
      <c r="K4" s="534"/>
      <c r="L4" s="534"/>
      <c r="M4" s="291"/>
    </row>
    <row r="5" spans="1:14" s="64" customFormat="1" ht="15.75" x14ac:dyDescent="0.25">
      <c r="A5" s="534" t="s">
        <v>1017</v>
      </c>
      <c r="B5" s="534"/>
      <c r="C5" s="534"/>
      <c r="D5" s="534"/>
      <c r="E5" s="534"/>
      <c r="F5" s="534"/>
      <c r="G5" s="534"/>
      <c r="H5" s="534"/>
      <c r="I5" s="534"/>
      <c r="J5" s="534"/>
      <c r="K5" s="534"/>
      <c r="L5" s="534"/>
      <c r="M5" s="71"/>
    </row>
    <row r="6" spans="1:14" s="60" customFormat="1" ht="13.5" customHeight="1" x14ac:dyDescent="0.2">
      <c r="E6" s="61"/>
      <c r="F6" s="61"/>
      <c r="H6" s="62"/>
      <c r="I6" s="63"/>
      <c r="K6" s="62"/>
      <c r="M6" s="289"/>
      <c r="N6" s="289"/>
    </row>
    <row r="7" spans="1:14" s="64" customFormat="1" ht="18.75" customHeight="1" x14ac:dyDescent="0.25">
      <c r="A7" s="531" t="s">
        <v>339</v>
      </c>
      <c r="B7" s="531" t="s">
        <v>41</v>
      </c>
      <c r="C7" s="532" t="s">
        <v>544</v>
      </c>
      <c r="D7" s="531" t="s">
        <v>42</v>
      </c>
      <c r="E7" s="535" t="s">
        <v>44</v>
      </c>
      <c r="F7" s="536"/>
      <c r="G7" s="531" t="s">
        <v>16</v>
      </c>
      <c r="H7" s="532" t="s">
        <v>17</v>
      </c>
      <c r="I7" s="537" t="s">
        <v>2</v>
      </c>
      <c r="J7" s="531" t="s">
        <v>47</v>
      </c>
      <c r="K7" s="532" t="s">
        <v>43</v>
      </c>
      <c r="L7" s="532" t="s">
        <v>545</v>
      </c>
      <c r="M7" s="532" t="s">
        <v>542</v>
      </c>
      <c r="N7" s="292"/>
    </row>
    <row r="8" spans="1:14" s="64" customFormat="1" ht="40.5" customHeight="1" x14ac:dyDescent="0.25">
      <c r="A8" s="531"/>
      <c r="B8" s="531"/>
      <c r="C8" s="533"/>
      <c r="D8" s="531"/>
      <c r="E8" s="213" t="s">
        <v>45</v>
      </c>
      <c r="F8" s="213" t="s">
        <v>46</v>
      </c>
      <c r="G8" s="531"/>
      <c r="H8" s="533"/>
      <c r="I8" s="537"/>
      <c r="J8" s="531"/>
      <c r="K8" s="533"/>
      <c r="L8" s="533"/>
      <c r="M8" s="533"/>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00B050"/>
    <pageSetUpPr fitToPage="1"/>
  </sheetPr>
  <dimension ref="A1:O261"/>
  <sheetViews>
    <sheetView zoomScaleNormal="100" workbookViewId="0">
      <selection activeCell="B17" sqref="B17"/>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Arhitectură și Urbanism</v>
      </c>
      <c r="C2" s="61"/>
      <c r="D2" s="63"/>
      <c r="E2" s="50"/>
      <c r="F2" s="62"/>
      <c r="G2"/>
    </row>
    <row r="3" spans="1:7" s="60" customFormat="1" x14ac:dyDescent="0.25">
      <c r="A3" s="151" t="str">
        <f>IF(ISBLANK(departament),"","Departamentul " &amp; departament)</f>
        <v>Departamentul Arhitectură</v>
      </c>
      <c r="C3" s="61"/>
      <c r="D3" s="63"/>
      <c r="E3" s="50"/>
      <c r="F3" s="62"/>
      <c r="G3"/>
    </row>
    <row r="4" spans="1:7" x14ac:dyDescent="0.25">
      <c r="A4" s="534" t="s">
        <v>838</v>
      </c>
      <c r="B4" s="534"/>
      <c r="C4" s="534"/>
      <c r="D4" s="534"/>
      <c r="E4" s="534"/>
      <c r="F4" s="534"/>
    </row>
    <row r="5" spans="1:7" x14ac:dyDescent="0.25">
      <c r="A5" s="534" t="s">
        <v>884</v>
      </c>
      <c r="B5" s="534"/>
      <c r="C5" s="534"/>
      <c r="D5" s="534"/>
      <c r="E5" s="424"/>
      <c r="F5" s="226"/>
    </row>
    <row r="6" spans="1:7" ht="13.5" customHeight="1" x14ac:dyDescent="0.25">
      <c r="C6" s="64"/>
      <c r="D6" s="347" t="str">
        <f>CONCATENATE(functie," ",nume_candidat)</f>
        <v>Conferențiar Blidariu Cristian Tiberiu</v>
      </c>
      <c r="E6" s="347" t="str">
        <f>CONCATENATE(functie," ",nume_candidat)</f>
        <v>Conferențiar Blidariu Cristian Tiberiu</v>
      </c>
    </row>
    <row r="7" spans="1:7" ht="18.75" customHeight="1" x14ac:dyDescent="0.25">
      <c r="A7" s="532" t="s">
        <v>339</v>
      </c>
      <c r="B7" s="532" t="s">
        <v>892</v>
      </c>
      <c r="C7" s="542" t="s">
        <v>2</v>
      </c>
      <c r="D7" s="532" t="s">
        <v>545</v>
      </c>
      <c r="E7" s="542" t="s">
        <v>1103</v>
      </c>
      <c r="F7" s="532" t="s">
        <v>4</v>
      </c>
    </row>
    <row r="8" spans="1:7" ht="18.75" customHeight="1" x14ac:dyDescent="0.25">
      <c r="A8" s="549"/>
      <c r="B8" s="549"/>
      <c r="C8" s="543"/>
      <c r="D8" s="549"/>
      <c r="E8" s="543"/>
      <c r="F8" s="549"/>
    </row>
    <row r="9" spans="1:7" ht="18.75" customHeight="1" x14ac:dyDescent="0.25">
      <c r="A9" s="549"/>
      <c r="B9" s="549"/>
      <c r="C9" s="543"/>
      <c r="D9" s="533"/>
      <c r="E9" s="543"/>
      <c r="F9" s="533"/>
    </row>
    <row r="10" spans="1:7" ht="18.75" customHeight="1" x14ac:dyDescent="0.25">
      <c r="A10" s="533"/>
      <c r="B10" s="533"/>
      <c r="C10" s="544"/>
      <c r="D10" s="300" t="str">
        <f>CONCATENATE("ultimii ",durata_evaluare," ani")</f>
        <v>ultimii 5 ani</v>
      </c>
      <c r="E10" s="544"/>
      <c r="F10" s="300" t="str">
        <f>CONCATENATE("ultimii                                  ",durata_evaluare," ani")</f>
        <v>ultimii                                  5 ani</v>
      </c>
    </row>
    <row r="11" spans="1:7" x14ac:dyDescent="0.25">
      <c r="A11" s="88"/>
      <c r="B11" s="65"/>
      <c r="C11" s="30"/>
      <c r="D11" s="149">
        <f>SUMIF(D12:D1012,"&gt;0")</f>
        <v>50</v>
      </c>
      <c r="E11" s="436"/>
      <c r="F11" s="75">
        <f>SUMIF(F12:F1110,"&gt;0")</f>
        <v>5</v>
      </c>
    </row>
    <row r="12" spans="1:7" x14ac:dyDescent="0.25">
      <c r="A12" s="37">
        <v>1</v>
      </c>
      <c r="B12" s="7" t="s">
        <v>886</v>
      </c>
      <c r="C12" s="220">
        <v>2017</v>
      </c>
      <c r="D12" s="150">
        <f t="shared" ref="D12:D75" si="0">IF(OR(,$C12&lt;an_initial,$C12&gt;an_final),"",F12*(HLOOKUP(B12,iii12punctaje,2,FALSE)))</f>
        <v>10</v>
      </c>
      <c r="E12" s="37"/>
      <c r="F12" s="76">
        <f t="shared" ref="F12:F43" si="1">IF(OR(,,$C12="",$C12&gt;an_final),"",IF($C12&gt;=an_initial,1,""))</f>
        <v>1</v>
      </c>
    </row>
    <row r="13" spans="1:7" x14ac:dyDescent="0.25">
      <c r="A13" s="37">
        <v>2</v>
      </c>
      <c r="B13" s="7" t="s">
        <v>886</v>
      </c>
      <c r="C13" s="220">
        <v>2018</v>
      </c>
      <c r="D13" s="150">
        <f t="shared" si="0"/>
        <v>10</v>
      </c>
      <c r="E13" s="37"/>
      <c r="F13" s="76">
        <f t="shared" si="1"/>
        <v>1</v>
      </c>
    </row>
    <row r="14" spans="1:7" x14ac:dyDescent="0.25">
      <c r="A14" s="37">
        <v>3</v>
      </c>
      <c r="B14" s="7" t="s">
        <v>886</v>
      </c>
      <c r="C14" s="220">
        <v>2019</v>
      </c>
      <c r="D14" s="150">
        <f t="shared" si="0"/>
        <v>10</v>
      </c>
      <c r="E14" s="37"/>
      <c r="F14" s="76">
        <f t="shared" si="1"/>
        <v>1</v>
      </c>
    </row>
    <row r="15" spans="1:7" x14ac:dyDescent="0.25">
      <c r="A15" s="37">
        <v>4</v>
      </c>
      <c r="B15" s="6" t="s">
        <v>886</v>
      </c>
      <c r="C15" s="216">
        <v>2020</v>
      </c>
      <c r="D15" s="150">
        <f t="shared" si="0"/>
        <v>10</v>
      </c>
      <c r="E15" s="37"/>
      <c r="F15" s="76">
        <f t="shared" si="1"/>
        <v>1</v>
      </c>
    </row>
    <row r="16" spans="1:7" x14ac:dyDescent="0.25">
      <c r="A16" s="37">
        <v>5</v>
      </c>
      <c r="B16" s="6" t="s">
        <v>886</v>
      </c>
      <c r="C16" s="216">
        <v>2021</v>
      </c>
      <c r="D16" s="150">
        <f t="shared" si="0"/>
        <v>10</v>
      </c>
      <c r="E16" s="37"/>
      <c r="F16" s="76">
        <f t="shared" si="1"/>
        <v>1</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tabColor rgb="FF00B050"/>
    <pageSetUpPr fitToPage="1"/>
  </sheetPr>
  <dimension ref="A1:O261"/>
  <sheetViews>
    <sheetView zoomScaleNormal="100" workbookViewId="0">
      <selection activeCell="H18" sqref="H18"/>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Arhitectură și Urbanism</v>
      </c>
      <c r="B2" s="59"/>
      <c r="D2" s="61"/>
      <c r="E2" s="63"/>
      <c r="F2" s="62"/>
    </row>
    <row r="3" spans="1:6" s="60" customFormat="1" x14ac:dyDescent="0.2">
      <c r="A3" s="151" t="str">
        <f>IF(ISBLANK(departament),"","Departamentul " &amp; departament)</f>
        <v>Departamentul Arhitectură</v>
      </c>
      <c r="B3" s="59"/>
      <c r="D3" s="61"/>
      <c r="E3" s="63"/>
      <c r="F3" s="62"/>
    </row>
    <row r="4" spans="1:6" x14ac:dyDescent="0.25">
      <c r="A4" s="534" t="s">
        <v>838</v>
      </c>
      <c r="B4" s="534"/>
      <c r="C4" s="534"/>
      <c r="D4" s="534"/>
      <c r="E4" s="534"/>
      <c r="F4" s="534"/>
    </row>
    <row r="5" spans="1:6" x14ac:dyDescent="0.25">
      <c r="A5" s="534" t="s">
        <v>893</v>
      </c>
      <c r="B5" s="534"/>
      <c r="C5" s="534"/>
      <c r="D5" s="534"/>
      <c r="E5" s="534"/>
      <c r="F5" s="226"/>
    </row>
    <row r="6" spans="1:6" ht="13.5" customHeight="1" x14ac:dyDescent="0.25">
      <c r="D6" s="64"/>
      <c r="E6" s="299" t="str">
        <f>CONCATENATE(functie," ",nume_candidat)</f>
        <v>Conferențiar Blidariu Cristian Tiberiu</v>
      </c>
    </row>
    <row r="7" spans="1:6" ht="18.75" customHeight="1" x14ac:dyDescent="0.25">
      <c r="A7" s="532" t="s">
        <v>339</v>
      </c>
      <c r="B7" s="532" t="s">
        <v>894</v>
      </c>
      <c r="C7" s="532" t="s">
        <v>899</v>
      </c>
      <c r="D7" s="542" t="s">
        <v>2</v>
      </c>
      <c r="E7" s="532" t="s">
        <v>545</v>
      </c>
      <c r="F7" s="532" t="s">
        <v>4</v>
      </c>
    </row>
    <row r="8" spans="1:6" ht="18.75" customHeight="1" x14ac:dyDescent="0.25">
      <c r="A8" s="549"/>
      <c r="B8" s="549"/>
      <c r="C8" s="549"/>
      <c r="D8" s="543"/>
      <c r="E8" s="549"/>
      <c r="F8" s="549"/>
    </row>
    <row r="9" spans="1:6" ht="18.75" customHeight="1" x14ac:dyDescent="0.25">
      <c r="A9" s="549"/>
      <c r="B9" s="549"/>
      <c r="C9" s="549"/>
      <c r="D9" s="543"/>
      <c r="E9" s="533"/>
      <c r="F9" s="533"/>
    </row>
    <row r="10" spans="1:6" ht="18.75" customHeight="1" x14ac:dyDescent="0.25">
      <c r="A10" s="533"/>
      <c r="B10" s="533"/>
      <c r="C10" s="533"/>
      <c r="D10" s="544"/>
      <c r="E10" s="300" t="str">
        <f>CONCATENATE("ultimii ",durata_evaluare," ani")</f>
        <v>ultimii 5 ani</v>
      </c>
      <c r="F10" s="300" t="str">
        <f>CONCATENATE("ultimii                                  ",durata_evaluare," ani")</f>
        <v>ultimii                                  5 ani</v>
      </c>
    </row>
    <row r="11" spans="1:6" x14ac:dyDescent="0.25">
      <c r="A11" s="88"/>
      <c r="B11" s="66"/>
      <c r="C11" s="65"/>
      <c r="D11" s="30"/>
      <c r="E11" s="149">
        <f>SUMIF(E12:E1012,"&gt;0")</f>
        <v>165</v>
      </c>
      <c r="F11" s="75">
        <f>SUMIF(F12:F1110,"&gt;0")</f>
        <v>11</v>
      </c>
    </row>
    <row r="12" spans="1:6" x14ac:dyDescent="0.25">
      <c r="A12" s="37">
        <v>1</v>
      </c>
      <c r="B12" s="163" t="s">
        <v>1338</v>
      </c>
      <c r="C12" s="7" t="s">
        <v>896</v>
      </c>
      <c r="D12" s="220">
        <v>2017</v>
      </c>
      <c r="E12" s="150">
        <f t="shared" ref="E12:E75" si="0">IF(OR(,$D12&lt;an_initial,$D12&gt;an_final),"",F12*(HLOOKUP(C12,iii13punctaje,2,FALSE)))</f>
        <v>15</v>
      </c>
      <c r="F12" s="76">
        <f t="shared" ref="F12:F43" si="1">IF(OR(,,$D12="",$D12&gt;an_final),"",IF($D12&gt;=an_initial,1,""))</f>
        <v>1</v>
      </c>
    </row>
    <row r="13" spans="1:6" x14ac:dyDescent="0.25">
      <c r="A13" s="37">
        <v>2</v>
      </c>
      <c r="B13" s="163" t="s">
        <v>1338</v>
      </c>
      <c r="C13" s="7" t="s">
        <v>896</v>
      </c>
      <c r="D13" s="220">
        <v>2018</v>
      </c>
      <c r="E13" s="150">
        <f t="shared" si="0"/>
        <v>15</v>
      </c>
      <c r="F13" s="76">
        <f t="shared" si="1"/>
        <v>1</v>
      </c>
    </row>
    <row r="14" spans="1:6" x14ac:dyDescent="0.25">
      <c r="A14" s="37">
        <v>3</v>
      </c>
      <c r="B14" s="163" t="s">
        <v>1338</v>
      </c>
      <c r="C14" s="7" t="s">
        <v>896</v>
      </c>
      <c r="D14" s="220">
        <v>2019</v>
      </c>
      <c r="E14" s="150">
        <f t="shared" si="0"/>
        <v>15</v>
      </c>
      <c r="F14" s="76">
        <f t="shared" si="1"/>
        <v>1</v>
      </c>
    </row>
    <row r="15" spans="1:6" x14ac:dyDescent="0.25">
      <c r="A15" s="37">
        <v>4</v>
      </c>
      <c r="B15" s="163" t="s">
        <v>1338</v>
      </c>
      <c r="C15" s="6" t="s">
        <v>896</v>
      </c>
      <c r="D15" s="507">
        <v>2019</v>
      </c>
      <c r="E15" s="150">
        <f t="shared" si="0"/>
        <v>15</v>
      </c>
      <c r="F15" s="76">
        <f t="shared" si="1"/>
        <v>1</v>
      </c>
    </row>
    <row r="16" spans="1:6" x14ac:dyDescent="0.25">
      <c r="A16" s="37">
        <v>5</v>
      </c>
      <c r="B16" s="163" t="s">
        <v>1337</v>
      </c>
      <c r="C16" s="6" t="s">
        <v>896</v>
      </c>
      <c r="D16" s="507">
        <v>2019</v>
      </c>
      <c r="E16" s="150">
        <f t="shared" si="0"/>
        <v>15</v>
      </c>
      <c r="F16" s="76">
        <f t="shared" si="1"/>
        <v>1</v>
      </c>
    </row>
    <row r="17" spans="1:6" ht="31.5" x14ac:dyDescent="0.25">
      <c r="A17" s="37">
        <v>6</v>
      </c>
      <c r="B17" s="163" t="s">
        <v>1336</v>
      </c>
      <c r="C17" s="6" t="s">
        <v>896</v>
      </c>
      <c r="D17" s="216">
        <v>2017</v>
      </c>
      <c r="E17" s="150">
        <f t="shared" si="0"/>
        <v>15</v>
      </c>
      <c r="F17" s="76">
        <f t="shared" si="1"/>
        <v>1</v>
      </c>
    </row>
    <row r="18" spans="1:6" ht="31.5" x14ac:dyDescent="0.25">
      <c r="A18" s="37">
        <v>7</v>
      </c>
      <c r="B18" s="163" t="s">
        <v>1335</v>
      </c>
      <c r="C18" s="6" t="s">
        <v>896</v>
      </c>
      <c r="D18" s="216">
        <v>2018</v>
      </c>
      <c r="E18" s="150">
        <f t="shared" si="0"/>
        <v>15</v>
      </c>
      <c r="F18" s="76">
        <f t="shared" si="1"/>
        <v>1</v>
      </c>
    </row>
    <row r="19" spans="1:6" ht="31.5" x14ac:dyDescent="0.25">
      <c r="A19" s="37">
        <v>8</v>
      </c>
      <c r="B19" s="163" t="s">
        <v>1335</v>
      </c>
      <c r="C19" s="6" t="s">
        <v>896</v>
      </c>
      <c r="D19" s="216">
        <v>2019</v>
      </c>
      <c r="E19" s="150">
        <f t="shared" si="0"/>
        <v>15</v>
      </c>
      <c r="F19" s="76">
        <f t="shared" si="1"/>
        <v>1</v>
      </c>
    </row>
    <row r="20" spans="1:6" ht="31.5" x14ac:dyDescent="0.25">
      <c r="A20" s="37">
        <v>9</v>
      </c>
      <c r="B20" s="163" t="s">
        <v>1335</v>
      </c>
      <c r="C20" s="6" t="s">
        <v>896</v>
      </c>
      <c r="D20" s="216">
        <v>2020</v>
      </c>
      <c r="E20" s="150">
        <f t="shared" si="0"/>
        <v>15</v>
      </c>
      <c r="F20" s="76">
        <f t="shared" si="1"/>
        <v>1</v>
      </c>
    </row>
    <row r="21" spans="1:6" ht="31.5" x14ac:dyDescent="0.25">
      <c r="A21" s="37">
        <v>10</v>
      </c>
      <c r="B21" s="163" t="s">
        <v>1335</v>
      </c>
      <c r="C21" s="6" t="s">
        <v>896</v>
      </c>
      <c r="D21" s="216">
        <v>2020</v>
      </c>
      <c r="E21" s="150">
        <f t="shared" si="0"/>
        <v>15</v>
      </c>
      <c r="F21" s="76">
        <f t="shared" si="1"/>
        <v>1</v>
      </c>
    </row>
    <row r="22" spans="1:6" ht="31.5" x14ac:dyDescent="0.25">
      <c r="A22" s="37">
        <v>11</v>
      </c>
      <c r="B22" s="163" t="s">
        <v>1335</v>
      </c>
      <c r="C22" s="6" t="s">
        <v>896</v>
      </c>
      <c r="D22" s="216">
        <v>2021</v>
      </c>
      <c r="E22" s="150">
        <f t="shared" si="0"/>
        <v>15</v>
      </c>
      <c r="F22" s="76">
        <f t="shared" si="1"/>
        <v>1</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phoneticPr fontId="64" type="noConversion"/>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00B050"/>
    <pageSetUpPr fitToPage="1"/>
  </sheetPr>
  <dimension ref="A1:Q261"/>
  <sheetViews>
    <sheetView zoomScaleNormal="100" workbookViewId="0">
      <selection activeCell="N20" sqref="N20"/>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Arhitectură și Urbanism</v>
      </c>
      <c r="C2" s="61"/>
      <c r="D2" s="63"/>
      <c r="E2" s="50"/>
      <c r="F2" s="62"/>
      <c r="G2" s="289"/>
      <c r="I2"/>
    </row>
    <row r="3" spans="1:9" s="60" customFormat="1" x14ac:dyDescent="0.25">
      <c r="A3" s="151" t="str">
        <f>IF(ISBLANK(departament),"","Departamentul " &amp; departament)</f>
        <v>Departamentul Arhitectură</v>
      </c>
      <c r="C3" s="61"/>
      <c r="D3" s="63"/>
      <c r="E3" s="50"/>
      <c r="F3" s="62"/>
      <c r="G3" s="289"/>
      <c r="I3"/>
    </row>
    <row r="4" spans="1:9" x14ac:dyDescent="0.25">
      <c r="A4" s="534" t="s">
        <v>838</v>
      </c>
      <c r="B4" s="534"/>
      <c r="C4" s="534"/>
      <c r="D4" s="534"/>
      <c r="E4" s="534"/>
      <c r="F4" s="534"/>
      <c r="G4" s="534"/>
    </row>
    <row r="5" spans="1:9" ht="39.75" customHeight="1" x14ac:dyDescent="0.25">
      <c r="A5" s="540" t="s">
        <v>900</v>
      </c>
      <c r="B5" s="540"/>
      <c r="C5" s="540"/>
      <c r="D5" s="540"/>
      <c r="E5" s="424"/>
      <c r="F5" s="226"/>
    </row>
    <row r="6" spans="1:9" ht="13.5" customHeight="1" x14ac:dyDescent="0.25">
      <c r="C6" s="64"/>
      <c r="D6" s="347" t="str">
        <f>CONCATENATE(functie," ",nume_candidat)</f>
        <v>Conferențiar Blidariu Cristian Tiberiu</v>
      </c>
      <c r="E6" s="347" t="str">
        <f>CONCATENATE(functie," ",nume_candidat)</f>
        <v>Conferențiar Blidariu Cristian Tiberiu</v>
      </c>
    </row>
    <row r="7" spans="1:9" ht="18.75" customHeight="1" x14ac:dyDescent="0.25">
      <c r="A7" s="532" t="s">
        <v>339</v>
      </c>
      <c r="B7" s="532" t="s">
        <v>891</v>
      </c>
      <c r="C7" s="542" t="s">
        <v>2</v>
      </c>
      <c r="D7" s="532" t="s">
        <v>545</v>
      </c>
      <c r="E7" s="542" t="s">
        <v>1103</v>
      </c>
      <c r="F7" s="532" t="s">
        <v>4</v>
      </c>
      <c r="G7" s="553" t="s">
        <v>542</v>
      </c>
      <c r="H7" s="539" t="s">
        <v>552</v>
      </c>
    </row>
    <row r="8" spans="1:9" ht="18.75" customHeight="1" x14ac:dyDescent="0.25">
      <c r="A8" s="549"/>
      <c r="B8" s="549"/>
      <c r="C8" s="543"/>
      <c r="D8" s="549"/>
      <c r="E8" s="543"/>
      <c r="F8" s="549"/>
      <c r="G8" s="554"/>
      <c r="H8" s="539"/>
    </row>
    <row r="9" spans="1:9" ht="18.75" customHeight="1" x14ac:dyDescent="0.25">
      <c r="A9" s="549"/>
      <c r="B9" s="549"/>
      <c r="C9" s="543"/>
      <c r="D9" s="533"/>
      <c r="E9" s="543"/>
      <c r="F9" s="533"/>
      <c r="G9" s="554"/>
      <c r="H9" s="539"/>
    </row>
    <row r="10" spans="1:9" ht="18.75" customHeight="1" x14ac:dyDescent="0.25">
      <c r="A10" s="533"/>
      <c r="B10" s="533"/>
      <c r="C10" s="544"/>
      <c r="D10" s="300" t="str">
        <f>CONCATENATE("ultimii ",durata_evaluare," ani")</f>
        <v>ultimii 5 ani</v>
      </c>
      <c r="E10" s="544"/>
      <c r="F10" s="300" t="str">
        <f>CONCATENATE("ultimii                                  ",durata_evaluare," ani")</f>
        <v>ultimii                                  5 ani</v>
      </c>
      <c r="G10" s="555"/>
      <c r="H10" s="539"/>
    </row>
    <row r="11" spans="1:9" x14ac:dyDescent="0.25">
      <c r="A11" s="88"/>
      <c r="B11" s="65"/>
      <c r="C11" s="30"/>
      <c r="D11" s="149">
        <f>SUMIF(D12:D1012,"&gt;0")</f>
        <v>150</v>
      </c>
      <c r="E11" s="436"/>
      <c r="F11" s="75">
        <f>SUMIF(F12:F1110,"&gt;0")</f>
        <v>3</v>
      </c>
      <c r="G11" s="298"/>
    </row>
    <row r="12" spans="1:9" ht="31.5" x14ac:dyDescent="0.25">
      <c r="A12" s="37">
        <v>1</v>
      </c>
      <c r="B12" s="7" t="s">
        <v>1364</v>
      </c>
      <c r="C12" s="220">
        <v>2020</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5" x14ac:dyDescent="0.25">
      <c r="A13" s="37">
        <v>2</v>
      </c>
      <c r="B13" s="7" t="s">
        <v>1363</v>
      </c>
      <c r="C13" s="220">
        <v>2020</v>
      </c>
      <c r="D13" s="150">
        <f t="shared" si="0"/>
        <v>50</v>
      </c>
      <c r="E13" s="37"/>
      <c r="F13" s="76">
        <f t="shared" si="1"/>
        <v>1</v>
      </c>
      <c r="G13" s="72" t="b">
        <f t="shared" si="2"/>
        <v>0</v>
      </c>
      <c r="H13" s="73">
        <f t="shared" si="3"/>
        <v>1</v>
      </c>
    </row>
    <row r="14" spans="1:9" x14ac:dyDescent="0.25">
      <c r="A14" s="37">
        <v>3</v>
      </c>
      <c r="B14" s="7" t="s">
        <v>1365</v>
      </c>
      <c r="C14" s="220">
        <v>2018</v>
      </c>
      <c r="D14" s="150">
        <f t="shared" si="0"/>
        <v>50</v>
      </c>
      <c r="E14" s="37"/>
      <c r="F14" s="76">
        <f t="shared" si="1"/>
        <v>1</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tabColor rgb="FF00B050"/>
    <pageSetUpPr fitToPage="1"/>
  </sheetPr>
  <dimension ref="A1:R261"/>
  <sheetViews>
    <sheetView zoomScaleNormal="100" workbookViewId="0">
      <selection activeCell="K15" sqref="K15"/>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Arhitectură și Urbanism</v>
      </c>
      <c r="D2" s="61"/>
      <c r="E2" s="63"/>
      <c r="F2" s="50"/>
      <c r="G2" s="62"/>
      <c r="H2" s="289"/>
      <c r="J2"/>
    </row>
    <row r="3" spans="1:10" s="60" customFormat="1" x14ac:dyDescent="0.25">
      <c r="A3" s="151" t="str">
        <f>IF(ISBLANK(departament),"","Departamentul " &amp; departament)</f>
        <v>Departamentul Arhitectură</v>
      </c>
      <c r="D3" s="61"/>
      <c r="E3" s="63"/>
      <c r="F3" s="50"/>
      <c r="G3" s="62"/>
      <c r="H3" s="289"/>
      <c r="J3"/>
    </row>
    <row r="4" spans="1:10" x14ac:dyDescent="0.25">
      <c r="A4" s="534" t="s">
        <v>838</v>
      </c>
      <c r="B4" s="534"/>
      <c r="C4" s="534"/>
      <c r="D4" s="534"/>
      <c r="E4" s="534"/>
      <c r="F4" s="534"/>
      <c r="G4" s="534"/>
      <c r="H4" s="534"/>
    </row>
    <row r="5" spans="1:10" ht="51.75" customHeight="1" x14ac:dyDescent="0.25">
      <c r="A5" s="540" t="s">
        <v>902</v>
      </c>
      <c r="B5" s="540"/>
      <c r="C5" s="540"/>
      <c r="D5" s="540"/>
      <c r="E5" s="540"/>
      <c r="F5" s="424"/>
      <c r="G5" s="226"/>
    </row>
    <row r="6" spans="1:10" ht="13.5" customHeight="1" x14ac:dyDescent="0.25">
      <c r="D6" s="64"/>
      <c r="E6" s="347" t="str">
        <f>CONCATENATE(functie," ",nume_candidat)</f>
        <v>Conferențiar Blidariu Cristian Tiberiu</v>
      </c>
      <c r="F6" s="347" t="str">
        <f>CONCATENATE(functie," ",nume_candidat)</f>
        <v>Conferențiar Blidariu Cristian Tiberiu</v>
      </c>
    </row>
    <row r="7" spans="1:10" ht="18.75" customHeight="1" x14ac:dyDescent="0.25">
      <c r="A7" s="532" t="s">
        <v>339</v>
      </c>
      <c r="B7" s="532" t="s">
        <v>903</v>
      </c>
      <c r="C7" s="532" t="s">
        <v>901</v>
      </c>
      <c r="D7" s="542" t="s">
        <v>2</v>
      </c>
      <c r="E7" s="532" t="s">
        <v>545</v>
      </c>
      <c r="F7" s="542" t="s">
        <v>1103</v>
      </c>
      <c r="G7" s="532" t="s">
        <v>4</v>
      </c>
      <c r="H7" s="553" t="s">
        <v>542</v>
      </c>
      <c r="I7" s="539" t="s">
        <v>552</v>
      </c>
    </row>
    <row r="8" spans="1:10" ht="18.75" customHeight="1" x14ac:dyDescent="0.25">
      <c r="A8" s="549"/>
      <c r="B8" s="549"/>
      <c r="C8" s="549"/>
      <c r="D8" s="543"/>
      <c r="E8" s="549"/>
      <c r="F8" s="543"/>
      <c r="G8" s="549"/>
      <c r="H8" s="554"/>
      <c r="I8" s="539"/>
    </row>
    <row r="9" spans="1:10" ht="18.75" customHeight="1" x14ac:dyDescent="0.25">
      <c r="A9" s="549"/>
      <c r="B9" s="549"/>
      <c r="C9" s="549"/>
      <c r="D9" s="543"/>
      <c r="E9" s="533"/>
      <c r="F9" s="543"/>
      <c r="G9" s="533"/>
      <c r="H9" s="554"/>
      <c r="I9" s="539"/>
    </row>
    <row r="10" spans="1:10" ht="18.75" customHeight="1" x14ac:dyDescent="0.25">
      <c r="A10" s="533"/>
      <c r="B10" s="533"/>
      <c r="C10" s="533"/>
      <c r="D10" s="544"/>
      <c r="E10" s="300" t="str">
        <f>CONCATENATE("ultimii ",durata_evaluare," ani")</f>
        <v>ultimii 5 ani</v>
      </c>
      <c r="F10" s="544"/>
      <c r="G10" s="300" t="str">
        <f>CONCATENATE("ultimii                                  ",durata_evaluare," ani")</f>
        <v>ultimii                                  5 ani</v>
      </c>
      <c r="H10" s="555"/>
      <c r="I10" s="539"/>
    </row>
    <row r="11" spans="1:10" x14ac:dyDescent="0.25">
      <c r="A11" s="88"/>
      <c r="B11" s="65"/>
      <c r="C11" s="65"/>
      <c r="D11" s="30"/>
      <c r="E11" s="344">
        <f>SUMIF(E12:E1012,"&gt;0")</f>
        <v>366.43</v>
      </c>
      <c r="F11" s="436"/>
      <c r="G11" s="75">
        <f>SUMIF(G12:G1110,"&gt;0")</f>
        <v>2</v>
      </c>
      <c r="H11" s="298"/>
    </row>
    <row r="12" spans="1:10" x14ac:dyDescent="0.25">
      <c r="A12" s="37">
        <v>1</v>
      </c>
      <c r="B12" s="7" t="s">
        <v>1333</v>
      </c>
      <c r="C12" s="192">
        <v>34643</v>
      </c>
      <c r="D12" s="220">
        <v>2021</v>
      </c>
      <c r="E12" s="345">
        <f t="shared" ref="E12:E75" si="0">IF(OR($B12="",,$D12&lt;an_initial,$D12&gt;an_final),"",C12/100)</f>
        <v>346.43</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1334</v>
      </c>
      <c r="C13" s="192">
        <v>2000</v>
      </c>
      <c r="D13" s="220">
        <v>2018</v>
      </c>
      <c r="E13" s="345">
        <f t="shared" si="0"/>
        <v>20</v>
      </c>
      <c r="F13" s="37"/>
      <c r="G13" s="76">
        <f t="shared" si="1"/>
        <v>1</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tabSelected="1" zoomScaleNormal="100" workbookViewId="0">
      <selection activeCell="B15" sqref="B15"/>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4" t="s">
        <v>838</v>
      </c>
      <c r="B4" s="534"/>
      <c r="C4" s="534"/>
      <c r="D4" s="534"/>
      <c r="E4" s="534"/>
      <c r="F4" s="534"/>
    </row>
    <row r="5" spans="1:7" ht="39.75" customHeight="1" x14ac:dyDescent="0.25">
      <c r="A5" s="540" t="s">
        <v>904</v>
      </c>
      <c r="B5" s="540"/>
      <c r="C5" s="540"/>
      <c r="D5" s="540"/>
      <c r="E5" s="540"/>
    </row>
    <row r="6" spans="1:7" ht="13.5" customHeight="1" x14ac:dyDescent="0.25">
      <c r="C6" s="64"/>
      <c r="D6" s="299" t="str">
        <f>CONCATENATE(functie," ",nume_candidat)</f>
        <v>Conferențiar Blidariu Cristian Tiberiu</v>
      </c>
    </row>
    <row r="7" spans="1:7" ht="18.75" customHeight="1" x14ac:dyDescent="0.25">
      <c r="A7" s="532" t="s">
        <v>339</v>
      </c>
      <c r="B7" s="532" t="s">
        <v>891</v>
      </c>
      <c r="C7" s="542" t="s">
        <v>2</v>
      </c>
      <c r="D7" s="532" t="s">
        <v>545</v>
      </c>
      <c r="E7" s="532" t="s">
        <v>4</v>
      </c>
      <c r="F7" s="553" t="s">
        <v>542</v>
      </c>
      <c r="G7" s="539" t="s">
        <v>552</v>
      </c>
    </row>
    <row r="8" spans="1:7" ht="18.75" customHeight="1" x14ac:dyDescent="0.25">
      <c r="A8" s="549"/>
      <c r="B8" s="549"/>
      <c r="C8" s="543"/>
      <c r="D8" s="549"/>
      <c r="E8" s="549"/>
      <c r="F8" s="554"/>
      <c r="G8" s="539"/>
    </row>
    <row r="9" spans="1:7" ht="18.75" customHeight="1" x14ac:dyDescent="0.25">
      <c r="A9" s="549"/>
      <c r="B9" s="549"/>
      <c r="C9" s="543"/>
      <c r="D9" s="533"/>
      <c r="E9" s="533"/>
      <c r="F9" s="554"/>
      <c r="G9" s="539"/>
    </row>
    <row r="10" spans="1:7" ht="18.75" customHeight="1" x14ac:dyDescent="0.25">
      <c r="A10" s="533"/>
      <c r="B10" s="533"/>
      <c r="C10" s="544"/>
      <c r="D10" s="300" t="str">
        <f>CONCATENATE("ultimii ",durata_evaluare," ani")</f>
        <v>ultimii 5 ani</v>
      </c>
      <c r="E10" s="300" t="str">
        <f>CONCATENATE("ultimii                                  ",durata_evaluare," ani")</f>
        <v>ultimii                                  5 ani</v>
      </c>
      <c r="F10" s="555"/>
      <c r="G10" s="539"/>
    </row>
    <row r="11" spans="1:7" x14ac:dyDescent="0.25">
      <c r="A11" s="88"/>
      <c r="B11" s="65"/>
      <c r="C11" s="30"/>
      <c r="D11" s="149">
        <f>SUMIF(D12:D1012,"&gt;0")</f>
        <v>20</v>
      </c>
      <c r="E11" s="75">
        <f>SUMIF(E12:E1110,"&gt;0")</f>
        <v>2</v>
      </c>
      <c r="F11" s="298"/>
    </row>
    <row r="12" spans="1:7" x14ac:dyDescent="0.25">
      <c r="A12" s="37">
        <v>1</v>
      </c>
      <c r="B12" s="7" t="s">
        <v>1481</v>
      </c>
      <c r="C12" s="220">
        <v>2018</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380" t="s">
        <v>1481</v>
      </c>
      <c r="C13" s="220">
        <v>2019</v>
      </c>
      <c r="D13" s="150">
        <f t="shared" si="0"/>
        <v>10</v>
      </c>
      <c r="E13" s="76">
        <f t="shared" si="1"/>
        <v>1</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557</v>
      </c>
    </row>
    <row r="18" spans="1:2" ht="15.75" x14ac:dyDescent="0.25">
      <c r="A18" s="156">
        <v>14</v>
      </c>
      <c r="B18" s="140" t="s">
        <v>380</v>
      </c>
    </row>
    <row r="19" spans="1:2" ht="15.75" x14ac:dyDescent="0.25">
      <c r="A19" s="156">
        <v>15</v>
      </c>
      <c r="B19" s="140" t="s">
        <v>381</v>
      </c>
    </row>
    <row r="20" spans="1:2" ht="15.75" x14ac:dyDescent="0.25">
      <c r="A20" s="156">
        <v>16</v>
      </c>
      <c r="B20" s="140" t="s">
        <v>558</v>
      </c>
    </row>
    <row r="21" spans="1:2" ht="15.75" x14ac:dyDescent="0.25">
      <c r="A21" s="156">
        <v>17</v>
      </c>
      <c r="B21" s="140" t="s">
        <v>382</v>
      </c>
    </row>
    <row r="22" spans="1:2" ht="15.75" x14ac:dyDescent="0.25">
      <c r="A22" s="156">
        <v>18</v>
      </c>
      <c r="B22" s="140" t="s">
        <v>383</v>
      </c>
    </row>
    <row r="23" spans="1:2" ht="15.75" x14ac:dyDescent="0.25">
      <c r="A23" s="156">
        <v>19</v>
      </c>
      <c r="B23" s="140" t="s">
        <v>559</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418</v>
      </c>
    </row>
    <row r="35" spans="1:2" ht="15.75" x14ac:dyDescent="0.25">
      <c r="A35" s="156">
        <v>31</v>
      </c>
      <c r="B35" s="141" t="s">
        <v>564</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26"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568</v>
      </c>
    </row>
    <row r="30" spans="1:2" ht="15.75" x14ac:dyDescent="0.25">
      <c r="A30" s="156">
        <v>26</v>
      </c>
      <c r="B30" s="141" t="s">
        <v>413</v>
      </c>
    </row>
    <row r="31" spans="1:2" ht="15.75" x14ac:dyDescent="0.25">
      <c r="A31" s="156">
        <v>27</v>
      </c>
      <c r="B31" s="141" t="s">
        <v>414</v>
      </c>
    </row>
    <row r="32" spans="1:2" ht="15.75" x14ac:dyDescent="0.25">
      <c r="A32" s="156">
        <v>28</v>
      </c>
      <c r="B32" s="141" t="s">
        <v>569</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0"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341</v>
      </c>
      <c r="C2" s="336" t="s">
        <v>578</v>
      </c>
    </row>
    <row r="3" spans="1:3" ht="15" customHeight="1" x14ac:dyDescent="0.25">
      <c r="A3" s="334">
        <v>2</v>
      </c>
      <c r="B3" s="335" t="s">
        <v>340</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342</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343</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344</v>
      </c>
      <c r="C13" s="336" t="s">
        <v>592</v>
      </c>
    </row>
    <row r="14" spans="1:3" ht="15" customHeight="1" x14ac:dyDescent="0.25">
      <c r="A14" s="334">
        <v>13</v>
      </c>
      <c r="B14" s="335" t="s">
        <v>345</v>
      </c>
      <c r="C14" s="337" t="s">
        <v>593</v>
      </c>
    </row>
    <row r="15" spans="1:3" ht="15" customHeight="1" x14ac:dyDescent="0.25">
      <c r="A15" s="334">
        <v>14</v>
      </c>
      <c r="B15" s="335" t="s">
        <v>346</v>
      </c>
      <c r="C15" s="336" t="s">
        <v>594</v>
      </c>
    </row>
    <row r="16" spans="1:3" ht="15" customHeight="1" x14ac:dyDescent="0.25">
      <c r="A16" s="334">
        <v>15</v>
      </c>
      <c r="B16" s="335" t="s">
        <v>347</v>
      </c>
      <c r="C16" s="336" t="s">
        <v>595</v>
      </c>
    </row>
    <row r="17" spans="1:3" ht="15" customHeight="1" x14ac:dyDescent="0.25">
      <c r="A17" s="334">
        <v>16</v>
      </c>
      <c r="B17" s="335" t="s">
        <v>348</v>
      </c>
      <c r="C17" s="336" t="s">
        <v>596</v>
      </c>
    </row>
    <row r="18" spans="1:3" ht="15" customHeight="1" x14ac:dyDescent="0.25">
      <c r="A18" s="334">
        <v>17</v>
      </c>
      <c r="B18" s="335" t="s">
        <v>349</v>
      </c>
      <c r="C18" s="336" t="s">
        <v>597</v>
      </c>
    </row>
    <row r="19" spans="1:3" ht="15" customHeight="1" x14ac:dyDescent="0.25">
      <c r="A19" s="334">
        <v>18</v>
      </c>
      <c r="B19" s="335" t="s">
        <v>350</v>
      </c>
      <c r="C19" s="336" t="s">
        <v>598</v>
      </c>
    </row>
    <row r="20" spans="1:3" ht="15" customHeight="1" x14ac:dyDescent="0.25">
      <c r="A20" s="334">
        <v>19</v>
      </c>
      <c r="B20" s="335" t="s">
        <v>351</v>
      </c>
      <c r="C20" s="336" t="s">
        <v>599</v>
      </c>
    </row>
    <row r="21" spans="1:3" ht="15" customHeight="1" x14ac:dyDescent="0.25">
      <c r="A21" s="334">
        <v>20</v>
      </c>
      <c r="B21" s="335" t="s">
        <v>352</v>
      </c>
      <c r="C21" s="336" t="s">
        <v>600</v>
      </c>
    </row>
    <row r="22" spans="1:3" ht="15" customHeight="1" x14ac:dyDescent="0.25">
      <c r="A22" s="334">
        <v>21</v>
      </c>
      <c r="B22" s="335" t="s">
        <v>353</v>
      </c>
      <c r="C22" s="336" t="s">
        <v>601</v>
      </c>
    </row>
    <row r="23" spans="1:3" ht="15" customHeight="1" x14ac:dyDescent="0.25">
      <c r="A23" s="334">
        <v>22</v>
      </c>
      <c r="B23" s="335" t="s">
        <v>354</v>
      </c>
      <c r="C23" s="336" t="s">
        <v>602</v>
      </c>
    </row>
    <row r="24" spans="1:3" ht="15" customHeight="1" x14ac:dyDescent="0.25">
      <c r="A24" s="334">
        <v>23</v>
      </c>
      <c r="B24" s="335" t="s">
        <v>355</v>
      </c>
      <c r="C24" s="336" t="s">
        <v>603</v>
      </c>
    </row>
    <row r="25" spans="1:3" ht="15" customHeight="1" x14ac:dyDescent="0.25">
      <c r="A25" s="334">
        <v>24</v>
      </c>
      <c r="B25" s="335" t="s">
        <v>356</v>
      </c>
      <c r="C25" s="336" t="s">
        <v>604</v>
      </c>
    </row>
    <row r="26" spans="1:3" ht="15" customHeight="1" x14ac:dyDescent="0.25">
      <c r="A26" s="334">
        <v>25</v>
      </c>
      <c r="B26" s="335" t="s">
        <v>357</v>
      </c>
      <c r="C26" s="336" t="s">
        <v>605</v>
      </c>
    </row>
    <row r="27" spans="1:3" ht="15" customHeight="1" x14ac:dyDescent="0.25">
      <c r="A27" s="334">
        <v>26</v>
      </c>
      <c r="B27" s="335" t="s">
        <v>90</v>
      </c>
      <c r="C27" s="335" t="s">
        <v>606</v>
      </c>
    </row>
    <row r="28" spans="1:3" ht="15" customHeight="1" x14ac:dyDescent="0.25">
      <c r="A28" s="334">
        <v>27</v>
      </c>
      <c r="B28" s="335" t="s">
        <v>358</v>
      </c>
      <c r="C28" s="336" t="s">
        <v>607</v>
      </c>
    </row>
    <row r="29" spans="1:3" ht="15" customHeight="1" x14ac:dyDescent="0.25">
      <c r="A29" s="334">
        <v>28</v>
      </c>
      <c r="B29" s="335" t="s">
        <v>359</v>
      </c>
      <c r="C29" s="336" t="s">
        <v>608</v>
      </c>
    </row>
    <row r="30" spans="1:3" ht="15" customHeight="1" x14ac:dyDescent="0.25">
      <c r="A30" s="334">
        <v>29</v>
      </c>
      <c r="B30" s="335" t="s">
        <v>360</v>
      </c>
      <c r="C30" s="337" t="s">
        <v>609</v>
      </c>
    </row>
    <row r="31" spans="1:3" ht="15" customHeight="1" x14ac:dyDescent="0.25">
      <c r="A31" s="334">
        <v>30</v>
      </c>
      <c r="B31" s="335" t="s">
        <v>361</v>
      </c>
      <c r="C31" s="336" t="s">
        <v>610</v>
      </c>
    </row>
    <row r="32" spans="1:3" ht="15" customHeight="1" x14ac:dyDescent="0.25">
      <c r="A32" s="334">
        <v>31</v>
      </c>
      <c r="B32" s="335" t="s">
        <v>362</v>
      </c>
      <c r="C32" s="336" t="s">
        <v>611</v>
      </c>
    </row>
    <row r="33" spans="1:3" ht="15" customHeight="1" x14ac:dyDescent="0.25">
      <c r="A33" s="334">
        <v>32</v>
      </c>
      <c r="B33" s="335" t="s">
        <v>363</v>
      </c>
      <c r="C33" s="335" t="s">
        <v>606</v>
      </c>
    </row>
    <row r="34" spans="1:3" ht="15" customHeight="1" x14ac:dyDescent="0.25">
      <c r="A34" s="334">
        <v>33</v>
      </c>
      <c r="B34" s="335" t="s">
        <v>364</v>
      </c>
      <c r="C34" s="336" t="s">
        <v>612</v>
      </c>
    </row>
    <row r="35" spans="1:3" ht="15" customHeight="1" x14ac:dyDescent="0.25">
      <c r="A35" s="334">
        <v>34</v>
      </c>
      <c r="B35" s="335" t="s">
        <v>365</v>
      </c>
      <c r="C35" s="336" t="s">
        <v>613</v>
      </c>
    </row>
    <row r="36" spans="1:3" ht="15" customHeight="1" x14ac:dyDescent="0.25">
      <c r="A36" s="334">
        <v>35</v>
      </c>
      <c r="B36" s="335" t="s">
        <v>366</v>
      </c>
      <c r="C36" s="336" t="s">
        <v>614</v>
      </c>
    </row>
    <row r="37" spans="1:3" ht="15" customHeight="1" x14ac:dyDescent="0.25">
      <c r="A37" s="334">
        <v>36</v>
      </c>
      <c r="B37" s="338" t="s">
        <v>367</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1022</v>
      </c>
      <c r="C55" s="341"/>
      <c r="E55" s="608" t="s">
        <v>332</v>
      </c>
      <c r="F55" s="608"/>
      <c r="G55" s="608"/>
      <c r="H55" s="608"/>
      <c r="I55" s="608"/>
      <c r="J55" s="608"/>
      <c r="K55" s="608"/>
    </row>
    <row r="56" spans="1:11" ht="15" customHeight="1" x14ac:dyDescent="0.25">
      <c r="A56" s="339">
        <v>55</v>
      </c>
      <c r="B56" s="340" t="s">
        <v>1021</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7"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3" sqref="A3"/>
    </sheetView>
  </sheetViews>
  <sheetFormatPr defaultRowHeight="15" x14ac:dyDescent="0.25"/>
  <cols>
    <col min="3" max="3" width="9.5703125" style="2" bestFit="1" customWidth="1"/>
  </cols>
  <sheetData>
    <row r="1" spans="1:4" s="35" customFormat="1" x14ac:dyDescent="0.25">
      <c r="A1" s="609" t="s">
        <v>60</v>
      </c>
      <c r="B1" s="610"/>
      <c r="C1" s="611"/>
    </row>
    <row r="2" spans="1:4" s="35" customFormat="1" x14ac:dyDescent="0.25">
      <c r="A2" s="36" t="s">
        <v>2</v>
      </c>
      <c r="B2" s="36" t="s">
        <v>59</v>
      </c>
      <c r="C2" s="36" t="s">
        <v>35</v>
      </c>
    </row>
    <row r="3" spans="1:4" s="35" customFormat="1" x14ac:dyDescent="0.25">
      <c r="A3" s="412">
        <v>2021</v>
      </c>
      <c r="B3" s="3">
        <v>1</v>
      </c>
      <c r="C3" s="418">
        <v>4.9203999999999999</v>
      </c>
    </row>
    <row r="4" spans="1:4" s="35" customFormat="1" x14ac:dyDescent="0.25">
      <c r="A4" s="412">
        <v>2020</v>
      </c>
      <c r="B4" s="3">
        <v>1</v>
      </c>
      <c r="C4" s="418">
        <v>4.8246000000000002</v>
      </c>
    </row>
    <row r="5" spans="1:4" s="35" customFormat="1" x14ac:dyDescent="0.25">
      <c r="A5" s="412">
        <v>2019</v>
      </c>
      <c r="B5" s="3">
        <v>1</v>
      </c>
      <c r="C5" s="418">
        <v>4.7451999999999996</v>
      </c>
    </row>
    <row r="6" spans="1:4" s="35" customFormat="1" x14ac:dyDescent="0.25">
      <c r="A6" s="412">
        <v>2018</v>
      </c>
      <c r="B6" s="3">
        <v>1</v>
      </c>
      <c r="C6" s="418">
        <v>4.6535000000000002</v>
      </c>
    </row>
    <row r="7" spans="1:4" s="35" customFormat="1" x14ac:dyDescent="0.25">
      <c r="A7" s="412">
        <v>2017</v>
      </c>
      <c r="B7" s="3">
        <v>1</v>
      </c>
      <c r="C7" s="418">
        <v>4.5681000000000003</v>
      </c>
    </row>
    <row r="8" spans="1:4" x14ac:dyDescent="0.25">
      <c r="A8" s="3">
        <v>2016</v>
      </c>
      <c r="B8" s="3">
        <v>1</v>
      </c>
      <c r="C8" s="15">
        <v>4.4908000000000001</v>
      </c>
    </row>
    <row r="9" spans="1:4" x14ac:dyDescent="0.25">
      <c r="A9" s="3">
        <v>2015</v>
      </c>
      <c r="B9" s="3">
        <v>1</v>
      </c>
      <c r="C9" s="15">
        <v>4.4450000000000003</v>
      </c>
    </row>
    <row r="10" spans="1:4" x14ac:dyDescent="0.25">
      <c r="A10" s="3">
        <v>2014</v>
      </c>
      <c r="B10" s="3">
        <v>1</v>
      </c>
      <c r="C10" s="15">
        <v>4.4446000000000003</v>
      </c>
      <c r="D10" s="2"/>
    </row>
    <row r="11" spans="1:4" x14ac:dyDescent="0.25">
      <c r="A11" s="3">
        <v>2013</v>
      </c>
      <c r="B11" s="3">
        <v>1</v>
      </c>
      <c r="C11" s="15">
        <v>4.4189999999999996</v>
      </c>
      <c r="D11" s="2"/>
    </row>
    <row r="12" spans="1:4" x14ac:dyDescent="0.25">
      <c r="A12" s="3">
        <v>2012</v>
      </c>
      <c r="B12" s="3">
        <v>1</v>
      </c>
      <c r="C12" s="15">
        <v>4.4560000000000004</v>
      </c>
    </row>
    <row r="13" spans="1:4" x14ac:dyDescent="0.25">
      <c r="A13" s="3">
        <v>2011</v>
      </c>
      <c r="B13" s="3">
        <v>1</v>
      </c>
      <c r="C13" s="15">
        <v>4.2378999999999998</v>
      </c>
    </row>
    <row r="14" spans="1:4" x14ac:dyDescent="0.25">
      <c r="A14" s="3">
        <v>2010</v>
      </c>
      <c r="B14" s="3">
        <v>1</v>
      </c>
      <c r="C14" s="15">
        <v>4.2099000000000002</v>
      </c>
    </row>
    <row r="15" spans="1:4" x14ac:dyDescent="0.25">
      <c r="A15" s="3">
        <v>2009</v>
      </c>
      <c r="B15" s="3">
        <v>1</v>
      </c>
      <c r="C15" s="15">
        <v>4.1307</v>
      </c>
    </row>
    <row r="16" spans="1:4" x14ac:dyDescent="0.25">
      <c r="A16" s="3">
        <v>2008</v>
      </c>
      <c r="B16" s="3">
        <v>1</v>
      </c>
      <c r="C16" s="15">
        <v>3.6827000000000001</v>
      </c>
    </row>
    <row r="17" spans="1:3" x14ac:dyDescent="0.25">
      <c r="A17" s="3">
        <v>2007</v>
      </c>
      <c r="B17" s="3">
        <v>1</v>
      </c>
      <c r="C17" s="15">
        <v>3.3372999999999999</v>
      </c>
    </row>
    <row r="18" spans="1:3" x14ac:dyDescent="0.25">
      <c r="A18" s="3">
        <v>2006</v>
      </c>
      <c r="B18" s="3">
        <v>1</v>
      </c>
      <c r="C18" s="15">
        <v>3.5245000000000002</v>
      </c>
    </row>
    <row r="19" spans="1:3" x14ac:dyDescent="0.25">
      <c r="A19" s="3">
        <v>2005</v>
      </c>
      <c r="B19" s="3">
        <v>1</v>
      </c>
      <c r="C19" s="15">
        <v>3.6234000000000002</v>
      </c>
    </row>
    <row r="20" spans="1:3" x14ac:dyDescent="0.25">
      <c r="A20" s="3">
        <v>2004</v>
      </c>
      <c r="B20" s="3">
        <v>1</v>
      </c>
      <c r="C20" s="15">
        <v>4.0532000000000004</v>
      </c>
    </row>
    <row r="21" spans="1:3" x14ac:dyDescent="0.25">
      <c r="A21" s="3">
        <v>2003</v>
      </c>
      <c r="B21" s="3">
        <v>1</v>
      </c>
      <c r="C21" s="15">
        <v>3.7555000000000001</v>
      </c>
    </row>
    <row r="22" spans="1:3" x14ac:dyDescent="0.25">
      <c r="A22" s="3">
        <v>2002</v>
      </c>
      <c r="B22" s="3">
        <v>1</v>
      </c>
      <c r="C22" s="15">
        <v>3.1255000000000002</v>
      </c>
    </row>
    <row r="23" spans="1:3" x14ac:dyDescent="0.25">
      <c r="A23" s="3">
        <v>2001</v>
      </c>
      <c r="B23" s="3">
        <v>1</v>
      </c>
      <c r="C23" s="15">
        <v>2.6027</v>
      </c>
    </row>
    <row r="24" spans="1:3" x14ac:dyDescent="0.25">
      <c r="A24" s="3">
        <v>2000</v>
      </c>
      <c r="B24" s="3">
        <v>1</v>
      </c>
      <c r="C24" s="15">
        <v>1.9956</v>
      </c>
    </row>
    <row r="25" spans="1:3" x14ac:dyDescent="0.25">
      <c r="A25" s="3">
        <v>1999</v>
      </c>
      <c r="B25" s="3">
        <v>1</v>
      </c>
      <c r="C25" s="15">
        <v>1.6295999999999999</v>
      </c>
    </row>
    <row r="26" spans="1:3" x14ac:dyDescent="0.25">
      <c r="A26" s="14">
        <v>1998</v>
      </c>
      <c r="B26" s="14">
        <v>1</v>
      </c>
      <c r="C26" s="418">
        <v>0.99892499999999995</v>
      </c>
    </row>
    <row r="27" spans="1:3" x14ac:dyDescent="0.25">
      <c r="A27" s="14">
        <v>1997</v>
      </c>
      <c r="B27" s="14">
        <v>1</v>
      </c>
      <c r="C27" s="15">
        <v>0.80909200000000003</v>
      </c>
    </row>
    <row r="28" spans="1:3" x14ac:dyDescent="0.25">
      <c r="A28" s="14">
        <v>1996</v>
      </c>
      <c r="B28" s="14">
        <v>1</v>
      </c>
      <c r="C28" s="15">
        <v>0.38629000000000002</v>
      </c>
    </row>
    <row r="29" spans="1:3" x14ac:dyDescent="0.25">
      <c r="A29" s="14">
        <v>1995</v>
      </c>
      <c r="B29" s="14">
        <v>1</v>
      </c>
      <c r="C29" s="15">
        <v>0.26295099999999999</v>
      </c>
    </row>
    <row r="30" spans="1:3" x14ac:dyDescent="0.25">
      <c r="A30" s="14">
        <v>1994</v>
      </c>
      <c r="B30" s="14">
        <v>1</v>
      </c>
      <c r="C30" s="15">
        <v>0.196714</v>
      </c>
    </row>
    <row r="31" spans="1:3" x14ac:dyDescent="0.25">
      <c r="A31" s="14">
        <v>1993</v>
      </c>
      <c r="B31" s="14">
        <v>1</v>
      </c>
      <c r="C31" s="15">
        <v>8.8459999999999997E-2</v>
      </c>
    </row>
    <row r="32" spans="1:3" x14ac:dyDescent="0.25">
      <c r="A32" s="14">
        <v>1992</v>
      </c>
      <c r="B32" s="14">
        <v>1</v>
      </c>
      <c r="C32" s="15">
        <v>0.04</v>
      </c>
    </row>
    <row r="33" spans="1:3" x14ac:dyDescent="0.25">
      <c r="A33" s="14">
        <v>1991</v>
      </c>
      <c r="B33" s="14">
        <v>1</v>
      </c>
      <c r="C33" s="15">
        <v>8.7810000000000006E-3</v>
      </c>
    </row>
  </sheetData>
  <sheetProtection algorithmName="SHA-512" hashValue="GqTfDReClcAA+pruttluEzaqTnbPWMtrdGM99DvnNvz43M5l3YiMtPO/ZYDKa9UKtYigs8wM30fymZBdrb07Dg==" saltValue="EYIRalJXT1eqFH9qCRy18g==" spinCount="100000" sheet="1" objects="1" scenarios="1"/>
  <mergeCells count="1">
    <mergeCell ref="A1:C1"/>
  </mergeCells>
  <phoneticPr fontId="17"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653</v>
      </c>
      <c r="B5" s="534"/>
      <c r="C5" s="534"/>
      <c r="D5" s="534"/>
      <c r="E5" s="534"/>
      <c r="F5" s="534"/>
      <c r="G5" s="534"/>
      <c r="H5" s="534"/>
      <c r="I5" s="534"/>
      <c r="J5" s="226"/>
      <c r="K5" s="226"/>
      <c r="L5" s="226"/>
      <c r="M5" s="226"/>
      <c r="N5" s="64"/>
    </row>
    <row r="6" spans="1:16" ht="13.5" customHeight="1" x14ac:dyDescent="0.25">
      <c r="E6" s="64"/>
      <c r="F6" s="64"/>
      <c r="H6" s="64"/>
      <c r="I6" s="347" t="str">
        <f>CONCATENATE(functie," ",nume_candidat)</f>
        <v>Conferențiar Blidariu Cristian Tiberiu</v>
      </c>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6.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7"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E26" sqref="E2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4" t="s">
        <v>785</v>
      </c>
      <c r="B4" s="534"/>
      <c r="C4" s="534"/>
      <c r="D4" s="534"/>
      <c r="E4" s="534"/>
      <c r="F4" s="534"/>
      <c r="G4" s="534"/>
      <c r="H4" s="534"/>
      <c r="I4" s="534"/>
      <c r="J4" s="226"/>
      <c r="K4" s="226"/>
      <c r="L4" s="226"/>
      <c r="M4" s="226"/>
      <c r="N4" s="64"/>
      <c r="O4" s="291"/>
    </row>
    <row r="5" spans="1:16" x14ac:dyDescent="0.25">
      <c r="A5" s="534" t="s">
        <v>654</v>
      </c>
      <c r="B5" s="534"/>
      <c r="C5" s="534"/>
      <c r="D5" s="534"/>
      <c r="E5" s="534"/>
      <c r="F5" s="534"/>
      <c r="G5" s="534"/>
      <c r="H5" s="534"/>
      <c r="I5" s="534"/>
      <c r="J5" s="226"/>
      <c r="K5" s="226"/>
      <c r="L5" s="226"/>
      <c r="M5" s="226"/>
      <c r="N5" s="64"/>
    </row>
    <row r="6" spans="1:16" ht="13.5" customHeight="1" x14ac:dyDescent="0.25">
      <c r="E6" s="64"/>
      <c r="F6" s="64"/>
      <c r="H6" s="64"/>
      <c r="I6" s="301"/>
      <c r="J6" s="347" t="str">
        <f>CONCATENATE(functie," ",nume_candidat)</f>
        <v>Conferențiar Blidariu Cristian Tiberiu</v>
      </c>
      <c r="N6" s="64"/>
    </row>
    <row r="7" spans="1:16" ht="18.75" customHeight="1" x14ac:dyDescent="0.25">
      <c r="A7" s="531" t="s">
        <v>339</v>
      </c>
      <c r="B7" s="531" t="s">
        <v>0</v>
      </c>
      <c r="C7" s="531" t="s">
        <v>546</v>
      </c>
      <c r="D7" s="531" t="s">
        <v>16</v>
      </c>
      <c r="E7" s="532" t="s">
        <v>17</v>
      </c>
      <c r="F7" s="537" t="s">
        <v>2</v>
      </c>
      <c r="G7" s="531" t="s">
        <v>18</v>
      </c>
      <c r="H7" s="532" t="s">
        <v>547</v>
      </c>
      <c r="I7" s="531" t="s">
        <v>545</v>
      </c>
      <c r="J7" s="531"/>
      <c r="K7" s="531" t="s">
        <v>4</v>
      </c>
      <c r="L7" s="531"/>
      <c r="M7" s="535" t="s">
        <v>48</v>
      </c>
      <c r="N7" s="536"/>
      <c r="O7" s="538" t="s">
        <v>542</v>
      </c>
      <c r="P7" s="539" t="s">
        <v>552</v>
      </c>
    </row>
    <row r="8" spans="1:16" ht="45.75" customHeight="1" x14ac:dyDescent="0.25">
      <c r="A8" s="531"/>
      <c r="B8" s="531"/>
      <c r="C8" s="531"/>
      <c r="D8" s="531"/>
      <c r="E8" s="533"/>
      <c r="F8" s="537"/>
      <c r="G8" s="531"/>
      <c r="H8" s="53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8"/>
      <c r="P8" s="539"/>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2022-05-31T10:33:21Z</dcterms:modified>
  <cp:category/>
</cp:coreProperties>
</file>