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05" yWindow="-105" windowWidth="23250" windowHeight="1272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1" i="18" l="1"/>
  <c r="AC74" i="18"/>
  <c r="AC68" i="18"/>
  <c r="AC63" i="18"/>
  <c r="AC56" i="18"/>
  <c r="AC48" i="18"/>
  <c r="AC44" i="18"/>
  <c r="AC40" i="18"/>
  <c r="AC30" i="18"/>
  <c r="AC21" i="18"/>
  <c r="AC6" i="18"/>
  <c r="AC82" i="18"/>
  <c r="AC75" i="18"/>
  <c r="AC69" i="18"/>
  <c r="AC64" i="18"/>
  <c r="AC49" i="18"/>
  <c r="AC45" i="18"/>
  <c r="AC37" i="18"/>
  <c r="AC27" i="18"/>
  <c r="AC18" i="18"/>
  <c r="AC11" i="18"/>
  <c r="AC83" i="18"/>
  <c r="AC76" i="18"/>
  <c r="AC70" i="18"/>
  <c r="AC65" i="18"/>
  <c r="AC57" i="18"/>
  <c r="AC50" i="18"/>
  <c r="AC36" i="18"/>
  <c r="AC26" i="18"/>
  <c r="AC23" i="18"/>
  <c r="AC22" i="18"/>
  <c r="AC12" i="18"/>
  <c r="AC8" i="18"/>
  <c r="AC5" i="18"/>
  <c r="AC33" i="18"/>
  <c r="AC84" i="18"/>
  <c r="AC77" i="18"/>
  <c r="AC58" i="18"/>
  <c r="AC51" i="18"/>
  <c r="AC39" i="18"/>
  <c r="AC29" i="18"/>
  <c r="AC20" i="18"/>
  <c r="AC86" i="18"/>
  <c r="AC85" i="18"/>
  <c r="AC78" i="18"/>
  <c r="AC66" i="18"/>
  <c r="AC59" i="18"/>
  <c r="AC52" i="18"/>
  <c r="AC46" i="18"/>
  <c r="AC35" i="18"/>
  <c r="AC34" i="18"/>
  <c r="AC25" i="18"/>
  <c r="AC17" i="18"/>
  <c r="AC10" i="18"/>
  <c r="AC87" i="18"/>
  <c r="AC71" i="18"/>
  <c r="AC67" i="18"/>
  <c r="AC60" i="18"/>
  <c r="AC53" i="18"/>
  <c r="AC41" i="18"/>
  <c r="AC31" i="18"/>
  <c r="AC7" i="18"/>
  <c r="AC4" i="18"/>
  <c r="AC88" i="18"/>
  <c r="AC72" i="18"/>
  <c r="AC61" i="18"/>
  <c r="AC54" i="18"/>
  <c r="AC42" i="18"/>
  <c r="AC38" i="18"/>
  <c r="AC28" i="18"/>
  <c r="AC19" i="18"/>
  <c r="AC32" i="18"/>
  <c r="AC24" i="18"/>
  <c r="AC16" i="18"/>
  <c r="AC15" i="18"/>
  <c r="AC14"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X554" i="14" l="1"/>
  <c r="E77" i="18" s="1"/>
  <c r="AZ546" i="14"/>
  <c r="G69" i="18" s="1"/>
  <c r="BR562" i="14"/>
  <c r="Y85" i="18" s="1"/>
  <c r="M85" i="18"/>
  <c r="BO529" i="14"/>
  <c r="V52" i="18" s="1"/>
  <c r="C52" i="18"/>
  <c r="AZ549" i="14"/>
  <c r="G72" i="18" s="1"/>
  <c r="AW549" i="14"/>
  <c r="D72" i="18" s="1"/>
  <c r="BR558" i="14"/>
  <c r="Y81" i="18" s="1"/>
  <c r="M81" i="18"/>
  <c r="AX531" i="14"/>
  <c r="E54" i="18" s="1"/>
  <c r="C54" i="18"/>
  <c r="AW540" i="14"/>
  <c r="D63" i="18" s="1"/>
  <c r="C63"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AW541" i="14"/>
  <c r="D64" i="18" s="1"/>
  <c r="BT541" i="14"/>
  <c r="AG64" i="18" s="1"/>
  <c r="AY546" i="14"/>
  <c r="F69" i="18" s="1"/>
  <c r="AY548" i="14"/>
  <c r="F71" i="18" s="1"/>
  <c r="AY550" i="14"/>
  <c r="F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50" i="14" l="1"/>
  <c r="AG73" i="18" s="1"/>
  <c r="BT539" i="14"/>
  <c r="AG62" i="18" s="1"/>
  <c r="BT529" i="14"/>
  <c r="AG52" i="18" s="1"/>
  <c r="BI515" i="14"/>
  <c r="P38" i="18" s="1"/>
  <c r="S38" i="18"/>
  <c r="BI506" i="14"/>
  <c r="P29" i="18" s="1"/>
  <c r="S29" i="18"/>
  <c r="BM517" i="14"/>
  <c r="T40" i="18" s="1"/>
  <c r="U40" i="18"/>
  <c r="BT546" i="14"/>
  <c r="AG69" i="18" s="1"/>
  <c r="BI508" i="14"/>
  <c r="P31" i="18" s="1"/>
  <c r="S31" i="18"/>
  <c r="BM508" i="14"/>
  <c r="T31" i="18" s="1"/>
  <c r="U31" i="18"/>
  <c r="BM515" i="14"/>
  <c r="T38" i="18" s="1"/>
  <c r="U38" i="18"/>
  <c r="BQ505" i="14"/>
  <c r="X28" i="18" s="1"/>
  <c r="J28" i="18"/>
  <c r="BT528" i="14"/>
  <c r="AG51" i="18" s="1"/>
  <c r="BI505" i="14"/>
  <c r="P28" i="18" s="1"/>
  <c r="S28" i="18"/>
  <c r="BM505" i="14"/>
  <c r="T28" i="18" s="1"/>
  <c r="U28" i="18"/>
  <c r="BM516" i="14"/>
  <c r="T39" i="18" s="1"/>
  <c r="U39" i="18"/>
  <c r="BI518" i="14"/>
  <c r="P41" i="18" s="1"/>
  <c r="S41" i="18"/>
  <c r="BM506" i="14"/>
  <c r="T29" i="18" s="1"/>
  <c r="BM518" i="14"/>
  <c r="T41" i="18" s="1"/>
  <c r="U41" i="18"/>
  <c r="BT536" i="14"/>
  <c r="AG59" i="18" s="1"/>
  <c r="BI517" i="14"/>
  <c r="P40" i="18" s="1"/>
  <c r="S40" i="18"/>
  <c r="BI507" i="14"/>
  <c r="P30" i="18" s="1"/>
  <c r="S30" i="18"/>
  <c r="BM507" i="14"/>
  <c r="T30" i="18" s="1"/>
  <c r="U30" i="18"/>
  <c r="BT547" i="14"/>
  <c r="AG70" i="18" s="1"/>
  <c r="BT538" i="14"/>
  <c r="AG61" i="18" s="1"/>
  <c r="BT537" i="14"/>
  <c r="AG60" i="18" s="1"/>
  <c r="BT535" i="14"/>
  <c r="AG58" i="18" s="1"/>
  <c r="BT527" i="14"/>
  <c r="AG50" i="18" s="1"/>
  <c r="BT526" i="14"/>
  <c r="AG49" i="18" s="1"/>
  <c r="BT525" i="14"/>
  <c r="AG48" i="18" s="1"/>
  <c r="BT511" i="14"/>
  <c r="AG34" i="18" s="1"/>
  <c r="BM503" i="14"/>
  <c r="T26" i="18" s="1"/>
  <c r="U26" i="18"/>
  <c r="BI513" i="14"/>
  <c r="P36" i="18" s="1"/>
  <c r="S36" i="18"/>
  <c r="BM513" i="14"/>
  <c r="T36" i="18" s="1"/>
  <c r="U36" i="18"/>
  <c r="BI503" i="14"/>
  <c r="S26" i="18"/>
  <c r="BI502" i="14"/>
  <c r="P25" i="18" s="1"/>
  <c r="S25" i="18"/>
  <c r="BT502" i="14"/>
  <c r="AG25" i="18" s="1"/>
  <c r="BM502" i="14"/>
  <c r="T25" i="18" s="1"/>
  <c r="U25" i="18"/>
  <c r="BI511" i="14"/>
  <c r="P34" i="18" s="1"/>
  <c r="S34" i="18"/>
  <c r="BM511" i="14"/>
  <c r="T34" i="18" s="1"/>
  <c r="U34" i="18"/>
  <c r="BM501" i="14"/>
  <c r="T24" i="18" s="1"/>
  <c r="U24" i="18"/>
  <c r="BI501" i="14"/>
  <c r="P24" i="18" s="1"/>
  <c r="S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B139" i="14"/>
  <c r="AT531" i="14" s="1"/>
  <c r="A54" i="18" s="1"/>
  <c r="B136" i="14"/>
  <c r="AT530" i="14" s="1"/>
  <c r="A53"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33" i="14" l="1"/>
  <c r="AT529" i="14" s="1"/>
  <c r="A52" i="18" s="1"/>
  <c r="CP444" i="14"/>
  <c r="BR536" i="14"/>
  <c r="Y59" i="18" s="1"/>
  <c r="N130" i="14"/>
  <c r="AT539" i="14" s="1"/>
  <c r="A62" i="18" s="1"/>
  <c r="CL447" i="14"/>
  <c r="BR538" i="14"/>
  <c r="Y61" i="18" s="1"/>
  <c r="BI495" i="14"/>
  <c r="P18" i="18" s="1"/>
  <c r="S18" i="18"/>
  <c r="BR537" i="14"/>
  <c r="Y60" i="18" s="1"/>
  <c r="BQ537" i="14"/>
  <c r="X60" i="18" s="1"/>
  <c r="BI497" i="14"/>
  <c r="P20" i="18" s="1"/>
  <c r="S20" i="18"/>
  <c r="BI498" i="14"/>
  <c r="P21" i="18" s="1"/>
  <c r="S21" i="18"/>
  <c r="BQ538" i="14"/>
  <c r="X61" i="18" s="1"/>
  <c r="BM495" i="14"/>
  <c r="T18" i="18" s="1"/>
  <c r="U18" i="18"/>
  <c r="BM496" i="14"/>
  <c r="T19" i="18" s="1"/>
  <c r="U19" i="18"/>
  <c r="BM498" i="14"/>
  <c r="T21" i="18" s="1"/>
  <c r="U21" i="18"/>
  <c r="BR535" i="14"/>
  <c r="Y58" i="18" s="1"/>
  <c r="N118" i="14"/>
  <c r="AT535" i="14" s="1"/>
  <c r="A58" i="18" s="1"/>
  <c r="N124" i="14"/>
  <c r="AT537" i="14" s="1"/>
  <c r="A60" i="18" s="1"/>
  <c r="N121" i="14"/>
  <c r="AT536" i="14" s="1"/>
  <c r="A59" i="18" s="1"/>
  <c r="N127" i="14"/>
  <c r="AT538" i="14" s="1"/>
  <c r="A61" i="18" s="1"/>
  <c r="B130" i="14"/>
  <c r="AT528" i="14" s="1"/>
  <c r="A51" i="18" s="1"/>
  <c r="B121" i="14"/>
  <c r="AT525" i="14" s="1"/>
  <c r="A48" i="18" s="1"/>
  <c r="B124" i="14"/>
  <c r="AT526" i="14" s="1"/>
  <c r="A49" i="18" s="1"/>
  <c r="B127" i="14"/>
  <c r="AT527" i="14" s="1"/>
  <c r="A50" i="18" s="1"/>
  <c r="BI494" i="14"/>
  <c r="P17" i="18" s="1"/>
  <c r="S17" i="18"/>
  <c r="D17" i="18"/>
  <c r="BT494" i="14"/>
  <c r="AG17" i="18" s="1"/>
  <c r="M6" i="18"/>
  <c r="BR503" i="14"/>
  <c r="Y26" i="18" s="1"/>
  <c r="D6" i="18"/>
  <c r="BT483" i="14"/>
  <c r="AG6" i="18" s="1"/>
  <c r="BR483" i="14"/>
  <c r="Y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2" i="14" l="1"/>
  <c r="X15" i="18" s="1"/>
  <c r="CK449" i="14"/>
  <c r="CJ449" i="14"/>
  <c r="BQ494" i="14"/>
  <c r="X17" i="18" s="1"/>
  <c r="BQ483" i="14"/>
  <c r="X6"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<sst xmlns="http://schemas.openxmlformats.org/spreadsheetml/2006/main" count="557" uniqueCount="325">
  <si>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</si>
  <si>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</si>
  <si>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</si>
  <si>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</si>
  <si>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</si>
  <si>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</si>
  <si>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</si>
  <si>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</si>
  <si>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</si>
  <si>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</si>
  <si>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</si>
  <si>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</si>
  <si>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</si>
  <si>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</si>
  <si>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</si>
  <si>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</si>
  <si>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</si>
  <si>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</si>
  <si>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</si>
  <si>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</si>
  <si>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</si>
  <si>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</si>
  <si>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</si>
  <si>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</si>
  <si>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</si>
  <si>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</si>
  <si>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</si>
  <si>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</si>
  <si>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</si>
  <si>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</si>
  <si>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</si>
  <si>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</si>
  <si>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</si>
  <si>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</si>
  <si>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</si>
  <si>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</si>
  <si>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</si>
  <si>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</si>
  <si>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</si>
  <si>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</si>
  <si>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</si>
  <si>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</si>
  <si>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</si>
  <si>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</si>
  <si>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</si>
  <si>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</si>
  <si>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</si>
  <si>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</si>
  <si>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</si>
  <si>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</si>
  <si>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</si>
  <si>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</si>
  <si>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</si>
  <si>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</si>
  <si>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</si>
  <si>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</si>
  <si>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</si>
  <si>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</si>
  <si>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</si>
  <si>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</si>
  <si>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</si>
  <si>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</si>
  <si>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</si>
  <si>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</si>
  <si>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</si>
  <si>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</si>
  <si>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</si>
  <si>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</si>
  <si>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</si>
  <si>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</si>
  <si>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</si>
  <si>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</si>
  <si>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</si>
  <si>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</si>
  <si>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</si>
  <si>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</si>
  <si>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</si>
  <si>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</si>
  <si>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</si>
  <si>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</si>
  <si>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</si>
  <si>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</si>
  <si>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</si>
  <si>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</si>
  <si>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</si>
  <si>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</si>
  <si>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</si>
  <si>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</si>
  <si>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</si>
  <si>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</si>
  <si>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</si>
  <si>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</si>
  <si>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</si>
  <si>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</si>
  <si>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</si>
  <si>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</si>
  <si>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</si>
  <si>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</si>
  <si>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</si>
  <si>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</si>
  <si>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</si>
  <si>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</si>
  <si>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</si>
  <si>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</si>
  <si>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</si>
  <si>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</si>
  <si>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</si>
  <si>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</si>
  <si>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</si>
  <si>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</si>
  <si>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</si>
  <si>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</si>
  <si>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</si>
  <si>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</si>
  <si>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</si>
  <si>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</si>
  <si>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</si>
  <si>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</si>
  <si>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</si>
  <si>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</si>
  <si>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</si>
  <si>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</si>
  <si>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</si>
  <si>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</si>
  <si>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</si>
  <si>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</si>
  <si>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</si>
  <si>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</si>
  <si>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</si>
  <si>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</si>
  <si>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</si>
  <si>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</si>
  <si>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</si>
  <si>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</si>
  <si>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</si>
  <si>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</si>
  <si>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</si>
  <si>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</si>
  <si>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</si>
  <si>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</si>
  <si>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</si>
  <si>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</si>
  <si>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</si>
  <si>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</si>
  <si>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</si>
  <si>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</si>
  <si>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</si>
  <si>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</si>
  <si>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</si>
  <si>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</si>
  <si>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</si>
  <si>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</si>
  <si>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</si>
  <si>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</si>
  <si>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</si>
  <si>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</si>
  <si>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</si>
  <si>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</si>
  <si>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</si>
  <si>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</si>
  <si>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</si>
  <si>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</si>
  <si>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</si>
  <si>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</si>
  <si>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</si>
  <si>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</si>
  <si>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</si>
  <si>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</si>
  <si>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</si>
  <si>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</si>
  <si>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</si>
  <si>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</si>
  <si>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</si>
  <si>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</si>
  <si>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</si>
  <si>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</si>
  <si>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</si>
  <si>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</si>
  <si>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</si>
  <si>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</si>
  <si>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</si>
  <si>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</si>
  <si>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</si>
  <si>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</si>
  <si>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</si>
  <si>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</si>
  <si>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</si>
  <si>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</si>
  <si>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</si>
  <si>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</si>
  <si>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</si>
  <si>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</si>
  <si>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</si>
  <si>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</si>
  <si>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</si>
  <si>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</si>
  <si>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</si>
  <si>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</si>
  <si>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</si>
  <si>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</si>
  <si>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</si>
  <si>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</si>
  <si>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</si>
  <si>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</si>
  <si>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</si>
  <si>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</si>
  <si>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</si>
  <si>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</si>
  <si>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</si>
  <si>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</si>
  <si>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</si>
  <si>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</si>
  <si>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</si>
  <si>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</si>
  <si>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</si>
  <si>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</si>
  <si>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</si>
  <si>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</si>
  <si>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</si>
  <si>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</si>
  <si>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</si>
  <si>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</si>
  <si>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</si>
  <si>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</si>
  <si>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</si>
  <si>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</si>
  <si>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</si>
  <si>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</si>
  <si>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</si>
  <si>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</si>
  <si>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</si>
  <si>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</si>
  <si>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</si>
  <si>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</si>
  <si>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</si>
  <si>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</si>
  <si>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</si>
  <si>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</si>
  <si>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</si>
  <si>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</si>
  <si>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</si>
  <si>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</si>
  <si>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</si>
  <si>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</si>
  <si>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</si>
  <si>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</si>
  <si>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</si>
  <si>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</si>
  <si>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</si>
  <si>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</si>
  <si>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</si>
  <si>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</si>
  <si>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</si>
  <si>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</si>
  <si>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</si>
  <si>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</si>
  <si>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</si>
  <si>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</si>
  <si>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</si>
  <si>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</si>
  <si>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</si>
  <si>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</si>
  <si>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</si>
  <si>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</si>
  <si>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</si>
  <si>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</si>
  <si>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</si>
  <si>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</si>
  <si>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</si>
  <si>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</si>
  <si>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</si>
  <si>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</si>
  <si>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</si>
  <si>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</si>
  <si>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</si>
  <si>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</si>
  <si>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</si>
  <si>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</si>
  <si>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CLOUD COMPUTING AND INTERNET OF THINGS/ PROCESARE CLOUD SI INTERNETUL LUCRURILOR</t>
  </si>
  <si>
    <t>Engineering Science/ Științe Inginerești</t>
  </si>
  <si>
    <t>System Engineering, Computer and Information Technology/ Ingineria sistemelor, calculatoare si tehnologia informatiei</t>
  </si>
  <si>
    <t>Computer and Information Technology</t>
  </si>
  <si>
    <t>Prof.univ.dr.habil.ing. Marius-George MARCU</t>
  </si>
  <si>
    <t>• Advanced knowledge of the main topics and problems in the field of cloud computing and IoT;
• Knowledge of the current technologies and abilities to select and apply them in the development of cloud computing and IoT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</si>
  <si>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CI/ IT/ ML/ SE)</t>
  </si>
  <si>
    <t>Research Topics in CC and IoT</t>
  </si>
  <si>
    <t>Elective 2 (choose one from Master CI/ IT/ ML/ SE)</t>
  </si>
  <si>
    <t>Introduction to Research</t>
  </si>
  <si>
    <t>Academic Ethics and Integrity</t>
  </si>
  <si>
    <t>Elective 3 (choose one from Master CI/ IT/ ML/ SE)</t>
  </si>
  <si>
    <t>Directed Thesis Research</t>
  </si>
  <si>
    <t>Research Activity and Internship</t>
  </si>
  <si>
    <t>Master Thesis Development</t>
  </si>
  <si>
    <t>Examen de disertaţie/ Master Thesis Defense</t>
  </si>
  <si>
    <t>DA</t>
  </si>
  <si>
    <t>To provide students with advanced knowledge in the field of cloud computing and internet of things, familiarize them with the evolution of the current techniques, develop research abilities and prepare them for successful careers as key contributors in information technology development and research projects.</t>
  </si>
  <si>
    <t xml:space="preserve">The main objective of the Master in Cloud Computing and Internet of Things (MCI) programme is to produce highly qualified engineers at master level, with research and development abilities, in the field of Cloud Computing and Internet of Things.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</si>
  <si>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</si>
  <si>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xml:space="preserve">252901 - specialist SIG/ IT
215236 - inginer de cercetare in calculatoare
215235 - cercetator in calculatoare
</t>
  </si>
  <si>
    <t>Optional Core 1
(choose one from positions 1-5)</t>
  </si>
  <si>
    <t>Optional Core 2
(choose one from positions 1-5)</t>
  </si>
  <si>
    <t>Optional Core 3
(choose one from positions 1-5)</t>
  </si>
  <si>
    <t>Optional Core 4
(choose one from positions 1-5)</t>
  </si>
  <si>
    <t>Optional Core 5
(choose one from positions 1-5)</t>
  </si>
  <si>
    <t>Optional Core 6
(choose one from positions 1-5)</t>
  </si>
  <si>
    <t>Optional Core 1-2
IoT and Cloud Architectures and Communication Technologies</t>
  </si>
  <si>
    <t>Optional Core 1-2
Smart Sensors and Sensor Networks</t>
  </si>
  <si>
    <t>Optional Core 1-2
Hardware Acceleration Techniques for Cloud Computing</t>
  </si>
  <si>
    <t>Optional Core 1-2
Cyber Physical Systems</t>
  </si>
  <si>
    <t>Optional Core 1-2
Data Transmission, Coding and Compression</t>
  </si>
  <si>
    <t>Optional Core 3-4
Mobile Cloud Computing and Applications</t>
  </si>
  <si>
    <t>Optional Core 3-4
Advanced Embedded Systems</t>
  </si>
  <si>
    <t>Optional Core 3-4
Big Data in Cloud and IoT</t>
  </si>
  <si>
    <t>Optional Core 3-4
Cloud Based AI Services</t>
  </si>
  <si>
    <t>Optional Core 3-4
Fault-Tolerance of IoT and Dependable Cloud Computing</t>
  </si>
  <si>
    <t>Optional Core 5-6
Security and Privacy in IoT and Cloud</t>
  </si>
  <si>
    <t>Optional Core 5-6
Advanced DSP Systems</t>
  </si>
  <si>
    <t>Optional Core 5-6
Operating Systems for IoT</t>
  </si>
  <si>
    <t>Optional Core 5-6
Vehicle to X Communication</t>
  </si>
  <si>
    <t>Optional Core 5-6
Development of IoT Products</t>
  </si>
  <si>
    <t>Optional Core 1-2
Communication Technologies in IoT and Cloud</t>
  </si>
  <si>
    <t>Optional Core 1-2
Cloud Foundations</t>
  </si>
  <si>
    <t>Optional Core 3-4
DevOps</t>
  </si>
  <si>
    <t>Optional Core 5-6
Cloud Technologies in Telecommunications</t>
  </si>
  <si>
    <t>Volunteering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</si>
</sst>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7" fillId="4" borderId="2"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Border="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40" zoomScale="90" zoomScaleNormal="70" zoomScaleSheetLayoutView="90" zoomScalePageLayoutView="70" workbookViewId="0">
      <selection activeCell="J33" sqref="J33:M33"/>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7" t="s">
        <v>277</v>
      </c>
      <c r="B4" s="367"/>
      <c r="C4" s="367"/>
      <c r="D4" s="367"/>
      <c r="E4" s="367"/>
      <c r="F4" s="367"/>
      <c r="G4" s="367"/>
      <c r="H4" s="367"/>
      <c r="I4" s="36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8" t="s">
        <v>278</v>
      </c>
      <c r="K25" s="368"/>
      <c r="L25" s="368"/>
      <c r="M25" s="36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8" t="s">
        <v>246</v>
      </c>
      <c r="K27" s="368"/>
      <c r="L27" s="368"/>
      <c r="M27" s="36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8" t="s">
        <v>279</v>
      </c>
      <c r="K29" s="368"/>
      <c r="L29" s="368"/>
      <c r="M29" s="36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8" t="s">
        <v>280</v>
      </c>
      <c r="K31" s="368"/>
      <c r="L31" s="368"/>
      <c r="M31" s="36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8" t="s">
        <v>281</v>
      </c>
      <c r="K33" s="368"/>
      <c r="L33" s="368"/>
      <c r="M33" s="36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8" t="s">
        <v>85</v>
      </c>
      <c r="K37" s="368"/>
      <c r="L37" s="368"/>
      <c r="M37" s="36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8" t="s">
        <v>281</v>
      </c>
      <c r="K39" s="368"/>
      <c r="L39" s="368"/>
      <c r="M39" s="36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71" t="s">
        <v>282</v>
      </c>
      <c r="O48" s="371"/>
      <c r="P48" s="371"/>
      <c r="Q48" s="371"/>
      <c r="R48" s="371"/>
      <c r="S48" s="371"/>
      <c r="T48" s="371"/>
      <c r="U48" s="37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3" t="s">
        <v>91</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20"/>
      <c r="AA59" s="20"/>
      <c r="AB59" s="20"/>
      <c r="AC59" s="20"/>
      <c r="AD59" s="20"/>
      <c r="AE59" s="20"/>
      <c r="AF59" s="20"/>
      <c r="AG59" s="20"/>
      <c r="AH59" s="20"/>
      <c r="AI59" s="20"/>
      <c r="AJ59" s="31"/>
    </row>
    <row r="60" spans="1:37" s="30" customFormat="1" ht="18.75" customHeight="1" x14ac:dyDescent="0.2">
      <c r="A60" s="361" t="s">
        <v>295</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3"/>
      <c r="AA60" s="33"/>
      <c r="AB60" s="33"/>
      <c r="AC60" s="33"/>
      <c r="AD60" s="33"/>
      <c r="AE60" s="33"/>
      <c r="AF60" s="33"/>
      <c r="AG60" s="33"/>
      <c r="AH60" s="33"/>
      <c r="AI60" s="33"/>
      <c r="AJ60" s="31"/>
    </row>
    <row r="61" spans="1:37" s="30" customFormat="1" ht="64.5" customHeight="1" x14ac:dyDescent="0.2">
      <c r="A61" s="361"/>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63" t="s">
        <v>90</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20"/>
      <c r="AA63" s="20"/>
      <c r="AB63" s="20"/>
      <c r="AC63" s="20"/>
      <c r="AD63" s="20"/>
      <c r="AE63" s="20"/>
      <c r="AF63" s="20"/>
      <c r="AG63" s="20"/>
      <c r="AH63" s="20"/>
      <c r="AI63" s="20"/>
      <c r="AJ63" s="31"/>
    </row>
    <row r="64" spans="1:37" s="30" customFormat="1" ht="15" customHeight="1" x14ac:dyDescent="0.2">
      <c r="A64" s="375" t="s">
        <v>296</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15"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3" t="s">
        <v>89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20"/>
      <c r="AA67" s="20"/>
      <c r="AB67" s="20"/>
      <c r="AC67" s="20"/>
      <c r="AD67" s="20"/>
      <c r="AE67" s="20"/>
      <c r="AF67" s="20"/>
      <c r="AG67" s="20"/>
      <c r="AH67" s="20"/>
      <c r="AI67" s="20"/>
      <c r="AJ67" s="17"/>
    </row>
    <row r="68" spans="1:36" s="19" customFormat="1" ht="20.25" customHeight="1" x14ac:dyDescent="0.3">
      <c r="A68" s="363" t="s">
        <v>88</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23"/>
      <c r="AA68" s="23"/>
      <c r="AB68" s="23"/>
      <c r="AC68" s="23"/>
      <c r="AD68" s="23"/>
      <c r="AE68" s="23"/>
      <c r="AF68" s="23"/>
      <c r="AG68" s="23"/>
      <c r="AH68" s="23"/>
      <c r="AI68" s="23"/>
      <c r="AJ68" s="17"/>
    </row>
    <row r="69" spans="1:36" s="19" customFormat="1" ht="20.25" customHeight="1" x14ac:dyDescent="0.3">
      <c r="A69" s="369" t="s">
        <v>283</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23"/>
      <c r="AA69" s="23"/>
      <c r="AB69" s="23"/>
      <c r="AC69" s="23"/>
      <c r="AD69" s="23"/>
      <c r="AE69" s="23"/>
      <c r="AF69" s="23"/>
      <c r="AG69" s="23"/>
      <c r="AH69" s="23"/>
      <c r="AI69" s="23"/>
      <c r="AJ69" s="17"/>
    </row>
    <row r="70" spans="1:36" s="19" customFormat="1" ht="60.75" customHeight="1" x14ac:dyDescent="0.3">
      <c r="A70" s="369"/>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3" t="s">
        <v>87</v>
      </c>
      <c r="B72" s="364"/>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23"/>
      <c r="AA72" s="23"/>
      <c r="AB72" s="23"/>
      <c r="AC72" s="23"/>
      <c r="AD72" s="23"/>
      <c r="AE72" s="23"/>
      <c r="AF72" s="23"/>
      <c r="AG72" s="23"/>
      <c r="AH72" s="23"/>
      <c r="AI72" s="23"/>
      <c r="AJ72" s="17"/>
    </row>
    <row r="73" spans="1:36" s="19" customFormat="1" ht="20.25" x14ac:dyDescent="0.3">
      <c r="A73" s="365" t="s">
        <v>297</v>
      </c>
      <c r="B73" s="366"/>
      <c r="C73" s="366"/>
      <c r="D73" s="366"/>
      <c r="E73" s="366"/>
      <c r="F73" s="366"/>
      <c r="G73" s="366"/>
      <c r="H73" s="366"/>
      <c r="I73" s="366"/>
      <c r="J73" s="366"/>
      <c r="K73" s="366"/>
      <c r="L73" s="366"/>
      <c r="M73" s="366"/>
      <c r="N73" s="366"/>
      <c r="O73" s="366"/>
      <c r="P73" s="366"/>
      <c r="Q73" s="366"/>
      <c r="R73" s="366"/>
      <c r="S73" s="366"/>
      <c r="T73" s="366"/>
      <c r="U73" s="366"/>
      <c r="V73" s="366"/>
      <c r="W73" s="366"/>
      <c r="X73" s="366"/>
      <c r="Y73" s="366"/>
      <c r="Z73" s="23"/>
      <c r="AA73" s="23"/>
      <c r="AB73" s="23"/>
      <c r="AC73" s="23"/>
      <c r="AD73" s="23"/>
      <c r="AE73" s="23"/>
      <c r="AF73" s="23"/>
      <c r="AG73" s="23"/>
      <c r="AH73" s="23"/>
      <c r="AI73" s="23"/>
      <c r="AJ73" s="17"/>
    </row>
    <row r="74" spans="1:36" s="19" customFormat="1" ht="20.25" x14ac:dyDescent="0.3">
      <c r="A74" s="365"/>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3" t="s">
        <v>86</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18"/>
      <c r="AA76" s="18"/>
      <c r="AB76" s="18"/>
      <c r="AC76" s="18"/>
      <c r="AD76" s="18"/>
      <c r="AE76" s="18"/>
      <c r="AF76" s="18"/>
      <c r="AG76" s="18"/>
      <c r="AH76" s="18"/>
      <c r="AI76" s="18"/>
      <c r="AJ76" s="17"/>
    </row>
    <row r="77" spans="1:36" s="14" customFormat="1" ht="15.75" customHeight="1" x14ac:dyDescent="0.2">
      <c r="A77" s="372" t="s">
        <v>249</v>
      </c>
      <c r="B77" s="373"/>
      <c r="C77" s="373"/>
      <c r="D77" s="373"/>
      <c r="E77" s="373"/>
      <c r="F77" s="373"/>
      <c r="G77" s="373"/>
      <c r="H77" s="373"/>
      <c r="I77" s="373"/>
      <c r="J77" s="373"/>
      <c r="K77" s="373"/>
      <c r="L77" s="373"/>
      <c r="M77" s="373"/>
      <c r="N77" s="373"/>
      <c r="O77" s="373"/>
      <c r="P77" s="373"/>
      <c r="Q77" s="373"/>
      <c r="R77" s="373"/>
      <c r="S77" s="373"/>
      <c r="T77" s="373"/>
      <c r="U77" s="373"/>
      <c r="V77" s="373"/>
      <c r="W77" s="373"/>
      <c r="X77" s="373"/>
      <c r="Y77" s="373"/>
      <c r="Z77" s="16"/>
      <c r="AA77" s="16"/>
      <c r="AB77" s="16"/>
      <c r="AC77" s="16"/>
      <c r="AD77" s="16"/>
      <c r="AE77" s="16"/>
      <c r="AF77" s="16"/>
      <c r="AG77" s="16"/>
      <c r="AH77" s="16"/>
      <c r="AI77" s="16"/>
      <c r="AJ77" s="16"/>
    </row>
    <row r="78" spans="1:36" s="14" customFormat="1" ht="15.75" customHeight="1" x14ac:dyDescent="0.25">
      <c r="A78" s="15"/>
      <c r="B78" s="361" t="s">
        <v>298</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33" customHeight="1" x14ac:dyDescent="0.25">
      <c r="A79" s="15"/>
      <c r="B79" s="361"/>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190" zoomScale="85" zoomScaleNormal="80" zoomScaleSheetLayoutView="85" zoomScalePageLayoutView="40" workbookViewId="0">
      <selection activeCell="J33" sqref="J33:M33"/>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CLOUD COMPUTING AND INTERNET OF THINGS/ PROCESARE CLOUD SI INTERNETUL LUCRURILOR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4</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4" t="s">
        <v>27</v>
      </c>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row>
    <row r="20" spans="1:25" s="98" customFormat="1" ht="18" customHeight="1" x14ac:dyDescent="0.25">
      <c r="A20" s="397" t="str">
        <f>IF(ISBLANK($G$17),"Pentru seria de studenti 20XX-20YY",CONCATENATE("Pentru seria de studenti 20",$G$17,-20,$G$17+2))</f>
        <v>Pentru seria de studenti 2023-2025</v>
      </c>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row>
    <row r="21" spans="1:25" s="70" customFormat="1" ht="21" customHeight="1" thickBot="1" x14ac:dyDescent="0.25">
      <c r="A21" s="435" t="str">
        <f>IF(ISBLANK($G$17),"ANUL I",CONCATENATE("ANUL I (20",$G$17,-20,$G$17+1,")"))</f>
        <v>ANUL I (2023-2024)</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row>
    <row r="22" spans="1:25" s="70" customFormat="1" ht="21" customHeight="1" thickTop="1" thickBot="1" x14ac:dyDescent="0.25">
      <c r="A22" s="99"/>
      <c r="B22" s="39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
      <c r="A23" s="381" t="s">
        <v>28</v>
      </c>
      <c r="B23" s="436" t="s">
        <v>299</v>
      </c>
      <c r="C23" s="437"/>
      <c r="D23" s="437"/>
      <c r="E23" s="437"/>
      <c r="F23" s="437"/>
      <c r="G23" s="437"/>
      <c r="H23" s="437"/>
      <c r="I23" s="437"/>
      <c r="J23" s="437"/>
      <c r="K23" s="437"/>
      <c r="L23" s="437"/>
      <c r="M23" s="438"/>
      <c r="N23" s="437" t="s">
        <v>301</v>
      </c>
      <c r="O23" s="437"/>
      <c r="P23" s="437"/>
      <c r="Q23" s="437"/>
      <c r="R23" s="437"/>
      <c r="S23" s="437"/>
      <c r="T23" s="437"/>
      <c r="U23" s="437"/>
      <c r="V23" s="437"/>
      <c r="W23" s="437"/>
      <c r="X23" s="437"/>
      <c r="Y23" s="438"/>
    </row>
    <row r="24" spans="1:25" s="100" customFormat="1" ht="21" customHeight="1" x14ac:dyDescent="0.2">
      <c r="A24" s="381"/>
      <c r="B24" s="426"/>
      <c r="C24" s="427"/>
      <c r="D24" s="427"/>
      <c r="E24" s="427"/>
      <c r="F24" s="427"/>
      <c r="G24" s="427"/>
      <c r="H24" s="427"/>
      <c r="I24" s="427"/>
      <c r="J24" s="427"/>
      <c r="K24" s="427"/>
      <c r="L24" s="427"/>
      <c r="M24" s="428"/>
      <c r="N24" s="427"/>
      <c r="O24" s="427"/>
      <c r="P24" s="427"/>
      <c r="Q24" s="427"/>
      <c r="R24" s="427"/>
      <c r="S24" s="427"/>
      <c r="T24" s="427"/>
      <c r="U24" s="427"/>
      <c r="V24" s="427"/>
      <c r="W24" s="427"/>
      <c r="X24" s="427"/>
      <c r="Y24" s="428"/>
    </row>
    <row r="25" spans="1:25" s="100" customFormat="1" ht="21" customHeight="1" thickBot="1" x14ac:dyDescent="0.25">
      <c r="A25" s="382"/>
      <c r="B25" s="389" t="str">
        <f>IF(ISBLANK(B23),"",CONCATENATE($E$17,$F$17,".",$G$17,".","0",RIGHT($B$22,1),".",RIGHT(L25,1),$A23,IF(COUNTIFS(B23,"*op?ional*")=1,"-ij","")))</f>
        <v>M4.23.01.V1-ij</v>
      </c>
      <c r="C25" s="390"/>
      <c r="D25" s="391"/>
      <c r="E25" s="300">
        <v>7</v>
      </c>
      <c r="F25" s="301" t="s">
        <v>4</v>
      </c>
      <c r="G25" s="302">
        <v>28</v>
      </c>
      <c r="H25" s="303">
        <v>0</v>
      </c>
      <c r="I25" s="303">
        <v>28</v>
      </c>
      <c r="J25" s="303">
        <v>0</v>
      </c>
      <c r="K25" s="304">
        <v>0</v>
      </c>
      <c r="L25" s="305" t="s">
        <v>44</v>
      </c>
      <c r="M25" s="306">
        <v>119</v>
      </c>
      <c r="N25" s="389" t="str">
        <f>IF(ISBLANK(N23),"",CONCATENATE($E$17,$F$17,".",$G$17,".","0",RIGHT($N$22,1),".",RIGHT(X25,1),$A23,IF(COUNTIFS(N23,"*op?ional*")=1,"-ij","")))</f>
        <v>M4.23.02.A1-ij</v>
      </c>
      <c r="O25" s="390"/>
      <c r="P25" s="391"/>
      <c r="Q25" s="301">
        <v>7</v>
      </c>
      <c r="R25" s="301" t="s">
        <v>4</v>
      </c>
      <c r="S25" s="302">
        <v>28</v>
      </c>
      <c r="T25" s="303">
        <v>0</v>
      </c>
      <c r="U25" s="303">
        <v>28</v>
      </c>
      <c r="V25" s="303">
        <v>0</v>
      </c>
      <c r="W25" s="304">
        <v>0</v>
      </c>
      <c r="X25" s="305" t="s">
        <v>294</v>
      </c>
      <c r="Y25" s="306">
        <v>119</v>
      </c>
    </row>
    <row r="26" spans="1:25" s="100" customFormat="1" ht="21" customHeight="1" thickTop="1" x14ac:dyDescent="0.2">
      <c r="A26" s="380" t="s">
        <v>29</v>
      </c>
      <c r="B26" s="436" t="s">
        <v>300</v>
      </c>
      <c r="C26" s="437"/>
      <c r="D26" s="437"/>
      <c r="E26" s="437"/>
      <c r="F26" s="437"/>
      <c r="G26" s="437"/>
      <c r="H26" s="437"/>
      <c r="I26" s="437"/>
      <c r="J26" s="437"/>
      <c r="K26" s="437"/>
      <c r="L26" s="437"/>
      <c r="M26" s="438"/>
      <c r="N26" s="437" t="s">
        <v>302</v>
      </c>
      <c r="O26" s="437"/>
      <c r="P26" s="437"/>
      <c r="Q26" s="437"/>
      <c r="R26" s="437"/>
      <c r="S26" s="437"/>
      <c r="T26" s="437"/>
      <c r="U26" s="437"/>
      <c r="V26" s="437"/>
      <c r="W26" s="437"/>
      <c r="X26" s="437"/>
      <c r="Y26" s="438"/>
    </row>
    <row r="27" spans="1:25" s="100" customFormat="1" ht="21" customHeight="1" x14ac:dyDescent="0.2">
      <c r="A27" s="381"/>
      <c r="B27" s="426"/>
      <c r="C27" s="427"/>
      <c r="D27" s="427"/>
      <c r="E27" s="427"/>
      <c r="F27" s="427"/>
      <c r="G27" s="427"/>
      <c r="H27" s="427"/>
      <c r="I27" s="427"/>
      <c r="J27" s="427"/>
      <c r="K27" s="427"/>
      <c r="L27" s="427"/>
      <c r="M27" s="428"/>
      <c r="N27" s="427"/>
      <c r="O27" s="427"/>
      <c r="P27" s="427"/>
      <c r="Q27" s="427"/>
      <c r="R27" s="427"/>
      <c r="S27" s="427"/>
      <c r="T27" s="427"/>
      <c r="U27" s="427"/>
      <c r="V27" s="427"/>
      <c r="W27" s="427"/>
      <c r="X27" s="427"/>
      <c r="Y27" s="428"/>
    </row>
    <row r="28" spans="1:25" s="100" customFormat="1" ht="21" customHeight="1" thickBot="1" x14ac:dyDescent="0.25">
      <c r="A28" s="382"/>
      <c r="B28" s="389" t="str">
        <f>IF(ISBLANK(B26),"",CONCATENATE($E$17,$F$17,".",$G$17,".","0",RIGHT($B$22,1),".",RIGHT(L28,1),$A26,IF(COUNTIFS(B26,"*op?ional*")=1,"-ij","")))</f>
        <v>M4.23.01.V2-ij</v>
      </c>
      <c r="C28" s="390"/>
      <c r="D28" s="391"/>
      <c r="E28" s="301">
        <v>7</v>
      </c>
      <c r="F28" s="301" t="s">
        <v>4</v>
      </c>
      <c r="G28" s="302">
        <v>28</v>
      </c>
      <c r="H28" s="303">
        <v>0</v>
      </c>
      <c r="I28" s="303">
        <v>28</v>
      </c>
      <c r="J28" s="303">
        <v>0</v>
      </c>
      <c r="K28" s="304">
        <v>0</v>
      </c>
      <c r="L28" s="305" t="s">
        <v>44</v>
      </c>
      <c r="M28" s="306">
        <v>119</v>
      </c>
      <c r="N28" s="389" t="str">
        <f>IF(ISBLANK(N26),"",CONCATENATE($E$17,$F$17,".",$G$17,".","0",RIGHT($N$22,1),".",RIGHT(X28,1),$A26,IF(COUNTIFS(N26,"*op?ional*")=1,"-ij","")))</f>
        <v>M4.23.02.A2-ij</v>
      </c>
      <c r="O28" s="390"/>
      <c r="P28" s="391"/>
      <c r="Q28" s="301">
        <v>7</v>
      </c>
      <c r="R28" s="301" t="s">
        <v>4</v>
      </c>
      <c r="S28" s="302">
        <v>28</v>
      </c>
      <c r="T28" s="303">
        <v>0</v>
      </c>
      <c r="U28" s="303">
        <v>28</v>
      </c>
      <c r="V28" s="303">
        <v>0</v>
      </c>
      <c r="W28" s="304">
        <v>0</v>
      </c>
      <c r="X28" s="305" t="s">
        <v>294</v>
      </c>
      <c r="Y28" s="306">
        <v>119</v>
      </c>
    </row>
    <row r="29" spans="1:25" s="100" customFormat="1" ht="21" customHeight="1" thickTop="1" x14ac:dyDescent="0.2">
      <c r="A29" s="380" t="s">
        <v>30</v>
      </c>
      <c r="B29" s="436" t="s">
        <v>284</v>
      </c>
      <c r="C29" s="437"/>
      <c r="D29" s="437"/>
      <c r="E29" s="437"/>
      <c r="F29" s="437"/>
      <c r="G29" s="437"/>
      <c r="H29" s="437"/>
      <c r="I29" s="437"/>
      <c r="J29" s="437"/>
      <c r="K29" s="437"/>
      <c r="L29" s="437"/>
      <c r="M29" s="438"/>
      <c r="N29" s="437" t="s">
        <v>286</v>
      </c>
      <c r="O29" s="437"/>
      <c r="P29" s="437"/>
      <c r="Q29" s="437"/>
      <c r="R29" s="437"/>
      <c r="S29" s="437"/>
      <c r="T29" s="437"/>
      <c r="U29" s="437"/>
      <c r="V29" s="437"/>
      <c r="W29" s="437"/>
      <c r="X29" s="437"/>
      <c r="Y29" s="438"/>
    </row>
    <row r="30" spans="1:25" s="100" customFormat="1" ht="21" customHeight="1" x14ac:dyDescent="0.2">
      <c r="A30" s="381"/>
      <c r="B30" s="426"/>
      <c r="C30" s="427"/>
      <c r="D30" s="427"/>
      <c r="E30" s="427"/>
      <c r="F30" s="427"/>
      <c r="G30" s="427"/>
      <c r="H30" s="427"/>
      <c r="I30" s="427"/>
      <c r="J30" s="427"/>
      <c r="K30" s="427"/>
      <c r="L30" s="427"/>
      <c r="M30" s="428"/>
      <c r="N30" s="427"/>
      <c r="O30" s="427"/>
      <c r="P30" s="427"/>
      <c r="Q30" s="427"/>
      <c r="R30" s="427"/>
      <c r="S30" s="427"/>
      <c r="T30" s="427"/>
      <c r="U30" s="427"/>
      <c r="V30" s="427"/>
      <c r="W30" s="427"/>
      <c r="X30" s="427"/>
      <c r="Y30" s="428"/>
    </row>
    <row r="31" spans="1:25" s="100" customFormat="1" ht="21" customHeight="1" thickBot="1" x14ac:dyDescent="0.25">
      <c r="A31" s="382"/>
      <c r="B31" s="389" t="str">
        <f>IF(ISBLANK(B29),"",CONCATENATE($E$17,$F$17,".",$G$17,".","0",RIGHT($B$22,1),".",RIGHT(L31,1),$A29,IF(COUNTIFS(B29,"*op?ional*")=1,"-ij","")))</f>
        <v>M4.23.01.V3</v>
      </c>
      <c r="C31" s="390"/>
      <c r="D31" s="391"/>
      <c r="E31" s="301">
        <v>7</v>
      </c>
      <c r="F31" s="301" t="s">
        <v>4</v>
      </c>
      <c r="G31" s="302">
        <v>28</v>
      </c>
      <c r="H31" s="303">
        <v>0</v>
      </c>
      <c r="I31" s="303">
        <v>28</v>
      </c>
      <c r="J31" s="303">
        <v>0</v>
      </c>
      <c r="K31" s="304">
        <v>0</v>
      </c>
      <c r="L31" s="305" t="s">
        <v>44</v>
      </c>
      <c r="M31" s="306">
        <v>119</v>
      </c>
      <c r="N31" s="389" t="str">
        <f>IF(ISBLANK(N29),"",CONCATENATE($E$17,$F$17,".",$G$17,".","0",RIGHT($N$22,1),".",RIGHT(X31,1),$A29,IF(COUNTIFS(N29,"*op?ional*")=1,"-ij","")))</f>
        <v>M4.23.02.A3</v>
      </c>
      <c r="O31" s="390"/>
      <c r="P31" s="391"/>
      <c r="Q31" s="301">
        <v>7</v>
      </c>
      <c r="R31" s="301" t="s">
        <v>4</v>
      </c>
      <c r="S31" s="302">
        <v>28</v>
      </c>
      <c r="T31" s="303">
        <v>0</v>
      </c>
      <c r="U31" s="303">
        <v>28</v>
      </c>
      <c r="V31" s="303">
        <v>0</v>
      </c>
      <c r="W31" s="304">
        <v>0</v>
      </c>
      <c r="X31" s="305" t="s">
        <v>294</v>
      </c>
      <c r="Y31" s="306">
        <v>119</v>
      </c>
    </row>
    <row r="32" spans="1:25" s="100" customFormat="1" ht="21" customHeight="1" thickTop="1" x14ac:dyDescent="0.2">
      <c r="A32" s="380" t="s">
        <v>31</v>
      </c>
      <c r="B32" s="436" t="s">
        <v>285</v>
      </c>
      <c r="C32" s="437"/>
      <c r="D32" s="437"/>
      <c r="E32" s="437"/>
      <c r="F32" s="437"/>
      <c r="G32" s="437"/>
      <c r="H32" s="437"/>
      <c r="I32" s="437"/>
      <c r="J32" s="437"/>
      <c r="K32" s="437"/>
      <c r="L32" s="437"/>
      <c r="M32" s="438"/>
      <c r="N32" s="437" t="s">
        <v>287</v>
      </c>
      <c r="O32" s="437"/>
      <c r="P32" s="437"/>
      <c r="Q32" s="437"/>
      <c r="R32" s="437"/>
      <c r="S32" s="437"/>
      <c r="T32" s="437"/>
      <c r="U32" s="437"/>
      <c r="V32" s="437"/>
      <c r="W32" s="437"/>
      <c r="X32" s="437"/>
      <c r="Y32" s="438"/>
    </row>
    <row r="33" spans="1:25" s="100" customFormat="1" ht="21" customHeight="1" x14ac:dyDescent="0.2">
      <c r="A33" s="381"/>
      <c r="B33" s="426"/>
      <c r="C33" s="427"/>
      <c r="D33" s="427"/>
      <c r="E33" s="427"/>
      <c r="F33" s="427"/>
      <c r="G33" s="427"/>
      <c r="H33" s="427"/>
      <c r="I33" s="427"/>
      <c r="J33" s="427"/>
      <c r="K33" s="427"/>
      <c r="L33" s="427"/>
      <c r="M33" s="428"/>
      <c r="N33" s="427"/>
      <c r="O33" s="427"/>
      <c r="P33" s="427"/>
      <c r="Q33" s="427"/>
      <c r="R33" s="427"/>
      <c r="S33" s="427"/>
      <c r="T33" s="427"/>
      <c r="U33" s="427"/>
      <c r="V33" s="427"/>
      <c r="W33" s="427"/>
      <c r="X33" s="427"/>
      <c r="Y33" s="428"/>
    </row>
    <row r="34" spans="1:25" s="100" customFormat="1" ht="21" customHeight="1" thickBot="1" x14ac:dyDescent="0.25">
      <c r="A34" s="382"/>
      <c r="B34" s="389" t="str">
        <f>IF(ISBLANK(B32),"",CONCATENATE($E$17,$F$17,".",$G$17,".","0",RIGHT($B$22,1),".",RIGHT(L34,1),$A32,IF(COUNTIFS(B32,"*op?ional*")=1,"-ij","")))</f>
        <v>M4.23.01.V4</v>
      </c>
      <c r="C34" s="390"/>
      <c r="D34" s="391"/>
      <c r="E34" s="301">
        <v>9</v>
      </c>
      <c r="F34" s="301" t="s">
        <v>266</v>
      </c>
      <c r="G34" s="302">
        <v>28</v>
      </c>
      <c r="H34" s="303">
        <v>0</v>
      </c>
      <c r="I34" s="303">
        <v>0</v>
      </c>
      <c r="J34" s="303">
        <v>0</v>
      </c>
      <c r="K34" s="304">
        <v>168</v>
      </c>
      <c r="L34" s="305" t="s">
        <v>44</v>
      </c>
      <c r="M34" s="306">
        <v>29</v>
      </c>
      <c r="N34" s="389" t="str">
        <f>IF(ISBLANK(N32),"",CONCATENATE($E$17,$F$17,".",$G$17,".","0",RIGHT($N$22,1),".",RIGHT(X34,1),$A32,IF(COUNTIFS(N32,"*op?ional*")=1,"-ij","")))</f>
        <v>M4.23.02.V4</v>
      </c>
      <c r="O34" s="390"/>
      <c r="P34" s="391"/>
      <c r="Q34" s="301">
        <v>7</v>
      </c>
      <c r="R34" s="301" t="s">
        <v>266</v>
      </c>
      <c r="S34" s="302">
        <v>28</v>
      </c>
      <c r="T34" s="303">
        <v>0</v>
      </c>
      <c r="U34" s="303">
        <v>0</v>
      </c>
      <c r="V34" s="303">
        <v>0</v>
      </c>
      <c r="W34" s="304">
        <v>140</v>
      </c>
      <c r="X34" s="305" t="s">
        <v>44</v>
      </c>
      <c r="Y34" s="306">
        <v>7</v>
      </c>
    </row>
    <row r="35" spans="1:25" s="100" customFormat="1" ht="21" customHeight="1" thickTop="1" x14ac:dyDescent="0.2">
      <c r="A35" s="380" t="s">
        <v>32</v>
      </c>
      <c r="B35" s="436"/>
      <c r="C35" s="437"/>
      <c r="D35" s="437"/>
      <c r="E35" s="437"/>
      <c r="F35" s="437"/>
      <c r="G35" s="437"/>
      <c r="H35" s="437"/>
      <c r="I35" s="437"/>
      <c r="J35" s="437"/>
      <c r="K35" s="437"/>
      <c r="L35" s="437"/>
      <c r="M35" s="438"/>
      <c r="N35" s="437" t="s">
        <v>288</v>
      </c>
      <c r="O35" s="437"/>
      <c r="P35" s="437"/>
      <c r="Q35" s="437"/>
      <c r="R35" s="437"/>
      <c r="S35" s="437"/>
      <c r="T35" s="437"/>
      <c r="U35" s="437"/>
      <c r="V35" s="437"/>
      <c r="W35" s="437"/>
      <c r="X35" s="437"/>
      <c r="Y35" s="438"/>
    </row>
    <row r="36" spans="1:25" s="100" customFormat="1" ht="21" customHeight="1" x14ac:dyDescent="0.2">
      <c r="A36" s="381"/>
      <c r="B36" s="426"/>
      <c r="C36" s="427"/>
      <c r="D36" s="427"/>
      <c r="E36" s="427"/>
      <c r="F36" s="427"/>
      <c r="G36" s="427"/>
      <c r="H36" s="427"/>
      <c r="I36" s="427"/>
      <c r="J36" s="427"/>
      <c r="K36" s="427"/>
      <c r="L36" s="427"/>
      <c r="M36" s="428"/>
      <c r="N36" s="427"/>
      <c r="O36" s="427"/>
      <c r="P36" s="427"/>
      <c r="Q36" s="427"/>
      <c r="R36" s="427"/>
      <c r="S36" s="427"/>
      <c r="T36" s="427"/>
      <c r="U36" s="427"/>
      <c r="V36" s="427"/>
      <c r="W36" s="427"/>
      <c r="X36" s="427"/>
      <c r="Y36" s="428"/>
    </row>
    <row r="37" spans="1:25" s="100" customFormat="1" ht="21" customHeight="1" thickBot="1" x14ac:dyDescent="0.25">
      <c r="A37" s="382"/>
      <c r="B37" s="389" t="str">
        <f>IF(ISBLANK(B35),"",CONCATENATE($E$17,$F$17,".",$G$17,".","0",RIGHT($B$22,1),".",RIGHT(L37,1),$A35,IF(COUNTIFS(B35,"*op?ional*")=1,"-ij","")))</f>
        <v/>
      </c>
      <c r="C37" s="390"/>
      <c r="D37" s="391"/>
      <c r="E37" s="305"/>
      <c r="F37" s="305"/>
      <c r="G37" s="307"/>
      <c r="H37" s="308"/>
      <c r="I37" s="308"/>
      <c r="J37" s="308"/>
      <c r="K37" s="309"/>
      <c r="L37" s="305"/>
      <c r="M37" s="306"/>
      <c r="N37" s="389" t="str">
        <f>IF(ISBLANK(N35),"",CONCATENATE($E$17,$F$17,".",$G$17,".","0",RIGHT($N$22,1),".",RIGHT(X37,1),$A35,IF(COUNTIFS(N35,"*op?ional*")=1,"-ij","")))</f>
        <v>M4.23.02.C5</v>
      </c>
      <c r="O37" s="390"/>
      <c r="P37" s="391"/>
      <c r="Q37" s="301">
        <v>2</v>
      </c>
      <c r="R37" s="301" t="s">
        <v>266</v>
      </c>
      <c r="S37" s="302">
        <v>14</v>
      </c>
      <c r="T37" s="303">
        <v>7</v>
      </c>
      <c r="U37" s="303">
        <v>0</v>
      </c>
      <c r="V37" s="303">
        <v>0</v>
      </c>
      <c r="W37" s="304">
        <v>0</v>
      </c>
      <c r="X37" s="305" t="s">
        <v>153</v>
      </c>
      <c r="Y37" s="306">
        <v>29</v>
      </c>
    </row>
    <row r="38" spans="1:25" s="100" customFormat="1" ht="21" customHeight="1" thickTop="1" x14ac:dyDescent="0.2">
      <c r="A38" s="380" t="s">
        <v>50</v>
      </c>
      <c r="B38" s="436"/>
      <c r="C38" s="437"/>
      <c r="D38" s="437"/>
      <c r="E38" s="437"/>
      <c r="F38" s="437"/>
      <c r="G38" s="437"/>
      <c r="H38" s="437"/>
      <c r="I38" s="437"/>
      <c r="J38" s="437"/>
      <c r="K38" s="437"/>
      <c r="L38" s="437"/>
      <c r="M38" s="438"/>
      <c r="N38" s="437"/>
      <c r="O38" s="437"/>
      <c r="P38" s="437"/>
      <c r="Q38" s="437"/>
      <c r="R38" s="437"/>
      <c r="S38" s="437"/>
      <c r="T38" s="437"/>
      <c r="U38" s="437"/>
      <c r="V38" s="437"/>
      <c r="W38" s="437"/>
      <c r="X38" s="437"/>
      <c r="Y38" s="438"/>
    </row>
    <row r="39" spans="1:25" s="100" customFormat="1" ht="21" customHeight="1" x14ac:dyDescent="0.2">
      <c r="A39" s="381"/>
      <c r="B39" s="426"/>
      <c r="C39" s="427"/>
      <c r="D39" s="427"/>
      <c r="E39" s="427"/>
      <c r="F39" s="427"/>
      <c r="G39" s="427"/>
      <c r="H39" s="427"/>
      <c r="I39" s="427"/>
      <c r="J39" s="427"/>
      <c r="K39" s="427"/>
      <c r="L39" s="427"/>
      <c r="M39" s="428"/>
      <c r="N39" s="427"/>
      <c r="O39" s="427"/>
      <c r="P39" s="427"/>
      <c r="Q39" s="427"/>
      <c r="R39" s="427"/>
      <c r="S39" s="427"/>
      <c r="T39" s="427"/>
      <c r="U39" s="427"/>
      <c r="V39" s="427"/>
      <c r="W39" s="427"/>
      <c r="X39" s="427"/>
      <c r="Y39" s="428"/>
    </row>
    <row r="40" spans="1:25" s="100" customFormat="1" ht="21" customHeight="1" thickBot="1" x14ac:dyDescent="0.25">
      <c r="A40" s="382"/>
      <c r="B40" s="389" t="str">
        <f>IF(ISBLANK(B38),"",CONCATENATE($E$17,$F$17,".",$G$17,".","0",RIGHT($B$22,1),".",RIGHT(L40,1),$A38,IF(COUNTIFS(B38,"*op?ional*")=1,"-ij","")))</f>
        <v/>
      </c>
      <c r="C40" s="390"/>
      <c r="D40" s="391"/>
      <c r="E40" s="305"/>
      <c r="F40" s="305"/>
      <c r="G40" s="307"/>
      <c r="H40" s="308"/>
      <c r="I40" s="308"/>
      <c r="J40" s="308"/>
      <c r="K40" s="309"/>
      <c r="L40" s="305"/>
      <c r="M40" s="306"/>
      <c r="N40" s="389" t="str">
        <f>IF(ISBLANK(N38),"",CONCATENATE($E$17,$F$17,".",$G$17,".","0",RIGHT($N$22,1),".",RIGHT(X40,1),$A38,IF(COUNTIFS(N38,"*op?ional*")=1,"-ij","")))</f>
        <v/>
      </c>
      <c r="O40" s="390"/>
      <c r="P40" s="391"/>
      <c r="Q40" s="301"/>
      <c r="R40" s="301"/>
      <c r="S40" s="302"/>
      <c r="T40" s="303"/>
      <c r="U40" s="303"/>
      <c r="V40" s="303"/>
      <c r="W40" s="304"/>
      <c r="X40" s="305"/>
      <c r="Y40" s="306"/>
    </row>
    <row r="41" spans="1:25" s="100" customFormat="1" ht="21" customHeight="1" thickTop="1" x14ac:dyDescent="0.2">
      <c r="A41" s="380"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
      <c r="A42" s="381"/>
      <c r="B42" s="426"/>
      <c r="C42" s="427"/>
      <c r="D42" s="427"/>
      <c r="E42" s="427"/>
      <c r="F42" s="427"/>
      <c r="G42" s="427"/>
      <c r="H42" s="427"/>
      <c r="I42" s="427"/>
      <c r="J42" s="427"/>
      <c r="K42" s="427"/>
      <c r="L42" s="427"/>
      <c r="M42" s="428"/>
      <c r="N42" s="426"/>
      <c r="O42" s="427"/>
      <c r="P42" s="427"/>
      <c r="Q42" s="427"/>
      <c r="R42" s="427"/>
      <c r="S42" s="427"/>
      <c r="T42" s="427"/>
      <c r="U42" s="427"/>
      <c r="V42" s="427"/>
      <c r="W42" s="427"/>
      <c r="X42" s="427"/>
      <c r="Y42" s="428"/>
    </row>
    <row r="43" spans="1:25" s="100" customFormat="1" ht="21" customHeight="1" thickBot="1" x14ac:dyDescent="0.25">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
      <c r="A44" s="380"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
      <c r="A45" s="381"/>
      <c r="B45" s="426"/>
      <c r="C45" s="427"/>
      <c r="D45" s="427"/>
      <c r="E45" s="427"/>
      <c r="F45" s="427"/>
      <c r="G45" s="427"/>
      <c r="H45" s="427"/>
      <c r="I45" s="427"/>
      <c r="J45" s="427"/>
      <c r="K45" s="427"/>
      <c r="L45" s="427"/>
      <c r="M45" s="428"/>
      <c r="N45" s="426"/>
      <c r="O45" s="427"/>
      <c r="P45" s="427"/>
      <c r="Q45" s="427"/>
      <c r="R45" s="427"/>
      <c r="S45" s="427"/>
      <c r="T45" s="427"/>
      <c r="U45" s="427"/>
      <c r="V45" s="427"/>
      <c r="W45" s="427"/>
      <c r="X45" s="427"/>
      <c r="Y45" s="428"/>
    </row>
    <row r="46" spans="1:25" s="100" customFormat="1" ht="21" customHeight="1" thickBot="1" x14ac:dyDescent="0.25">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
      <c r="A47" s="380"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
      <c r="A48" s="381"/>
      <c r="B48" s="426"/>
      <c r="C48" s="427"/>
      <c r="D48" s="427"/>
      <c r="E48" s="427"/>
      <c r="F48" s="427"/>
      <c r="G48" s="427"/>
      <c r="H48" s="427"/>
      <c r="I48" s="427"/>
      <c r="J48" s="427"/>
      <c r="K48" s="427"/>
      <c r="L48" s="427"/>
      <c r="M48" s="428"/>
      <c r="N48" s="426"/>
      <c r="O48" s="427"/>
      <c r="P48" s="427"/>
      <c r="Q48" s="427"/>
      <c r="R48" s="427"/>
      <c r="S48" s="427"/>
      <c r="T48" s="427"/>
      <c r="U48" s="427"/>
      <c r="V48" s="427"/>
      <c r="W48" s="427"/>
      <c r="X48" s="427"/>
      <c r="Y48" s="428"/>
    </row>
    <row r="49" spans="1:49" s="100" customFormat="1" ht="21" customHeight="1" thickBot="1" x14ac:dyDescent="0.25">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
      <c r="A50" s="380" t="s">
        <v>238</v>
      </c>
      <c r="B50" s="402" t="s">
        <v>270</v>
      </c>
      <c r="C50" s="403"/>
      <c r="D50" s="403"/>
      <c r="E50" s="403"/>
      <c r="F50" s="403"/>
      <c r="G50" s="403"/>
      <c r="H50" s="403"/>
      <c r="I50" s="403"/>
      <c r="J50" s="403"/>
      <c r="K50" s="403"/>
      <c r="L50" s="403"/>
      <c r="M50" s="404"/>
      <c r="N50" s="402" t="s">
        <v>270</v>
      </c>
      <c r="O50" s="403"/>
      <c r="P50" s="403"/>
      <c r="Q50" s="403"/>
      <c r="R50" s="403"/>
      <c r="S50" s="403"/>
      <c r="T50" s="403"/>
      <c r="U50" s="403"/>
      <c r="V50" s="403"/>
      <c r="W50" s="403"/>
      <c r="X50" s="403"/>
      <c r="Y50" s="404"/>
    </row>
    <row r="51" spans="1:49" s="100" customFormat="1" ht="21" customHeight="1" x14ac:dyDescent="0.2">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25">
      <c r="A52" s="382"/>
      <c r="B52" s="389" t="str">
        <f>IF(ISBLANK(B50),"",CONCATENATE($E$17,$F$17,".",$G$17,".","0",RIGHT($B$22,1),".",RIGHT(L52,1),$A50,"-ij"))</f>
        <v>M4.23.01.10-ij</v>
      </c>
      <c r="C52" s="390"/>
      <c r="D52" s="391"/>
      <c r="E52" s="345">
        <v>2</v>
      </c>
      <c r="F52" s="345" t="s">
        <v>4</v>
      </c>
      <c r="G52" s="346"/>
      <c r="H52" s="347"/>
      <c r="I52" s="347"/>
      <c r="J52" s="347"/>
      <c r="K52" s="348"/>
      <c r="L52" s="345"/>
      <c r="M52" s="349"/>
      <c r="N52" s="389" t="str">
        <f>IF(ISBLANK(N50),"",CONCATENATE($E$17,$F$17,".",$G$17,".","0",RIGHT($N$22,1),".",RIGHT(X52,1),$A50,"-ij"))</f>
        <v>M4.23.02.10-ij</v>
      </c>
      <c r="O52" s="390"/>
      <c r="P52" s="391"/>
      <c r="Q52" s="350"/>
      <c r="R52" s="350"/>
      <c r="S52" s="351"/>
      <c r="T52" s="352"/>
      <c r="U52" s="352"/>
      <c r="V52" s="352"/>
      <c r="W52" s="353"/>
      <c r="X52" s="345"/>
      <c r="Y52" s="349"/>
    </row>
    <row r="53" spans="1:49" s="70" customFormat="1" ht="21" customHeight="1" thickTop="1" x14ac:dyDescent="0.2">
      <c r="A53" s="439" t="s">
        <v>48</v>
      </c>
      <c r="B53" s="101" t="s">
        <v>52</v>
      </c>
      <c r="C53" s="102"/>
      <c r="D53" s="102"/>
      <c r="E53" s="419">
        <f>SUM(G25:J25,G28:J28,G31:J31,G34:J34,G37:J37,G40:J40,G43:J43,G46:J46,G49:J49)</f>
        <v>196</v>
      </c>
      <c r="F53" s="420"/>
      <c r="G53" s="103" t="s">
        <v>5</v>
      </c>
      <c r="H53" s="104"/>
      <c r="I53" s="104"/>
      <c r="J53" s="104"/>
      <c r="K53" s="104"/>
      <c r="L53" s="105"/>
      <c r="M53" s="106">
        <f>SUM(M25,M28,M31,M34,M37,M40,M43,M46,M49)</f>
        <v>386</v>
      </c>
      <c r="N53" s="101" t="s">
        <v>52</v>
      </c>
      <c r="O53" s="102"/>
      <c r="P53" s="102"/>
      <c r="Q53" s="419">
        <f>SUM(S25:V25,S28:V28,S31:V31,S34:V34,S37:V37,S40:V40,S43:V43,S46:V46,S49:V49)</f>
        <v>217</v>
      </c>
      <c r="R53" s="420"/>
      <c r="S53" s="103" t="s">
        <v>5</v>
      </c>
      <c r="T53" s="104"/>
      <c r="U53" s="104"/>
      <c r="V53" s="104"/>
      <c r="W53" s="104"/>
      <c r="X53" s="105"/>
      <c r="Y53" s="112">
        <f>SUM(Y25,Y28,Y31,Y34,Y37,Y40,Y43,Y46,Y49)</f>
        <v>393</v>
      </c>
    </row>
    <row r="54" spans="1:49" s="70" customFormat="1" ht="21" customHeight="1" x14ac:dyDescent="0.2">
      <c r="A54" s="440"/>
      <c r="B54" s="429" t="s">
        <v>53</v>
      </c>
      <c r="C54" s="430"/>
      <c r="D54" s="430"/>
      <c r="E54" s="417">
        <f>SUM(G25:K25,G28:K28,G31:K31,G34:K34,G37:K37,G40:K40,G43:K43,G46:K46,G49:K49)</f>
        <v>364</v>
      </c>
      <c r="F54" s="418"/>
      <c r="G54" s="429" t="s">
        <v>55</v>
      </c>
      <c r="H54" s="430"/>
      <c r="I54" s="430"/>
      <c r="J54" s="107"/>
      <c r="K54" s="107"/>
      <c r="L54" s="108"/>
      <c r="M54" s="109">
        <f>E54+M53</f>
        <v>750</v>
      </c>
      <c r="N54" s="429" t="s">
        <v>53</v>
      </c>
      <c r="O54" s="430"/>
      <c r="P54" s="430"/>
      <c r="Q54" s="417">
        <f>SUM(S25:W25,S28:W28,S31:W31,S34:W34,S37:W37,S40:W40,S43:W43,S46:W46,S49:W49)</f>
        <v>357</v>
      </c>
      <c r="R54" s="418"/>
      <c r="S54" s="429" t="s">
        <v>55</v>
      </c>
      <c r="T54" s="430"/>
      <c r="U54" s="430"/>
      <c r="V54" s="110"/>
      <c r="W54" s="110"/>
      <c r="X54" s="111"/>
      <c r="Y54" s="112">
        <f>Q54+Y53</f>
        <v>750</v>
      </c>
    </row>
    <row r="55" spans="1:49" s="70" customFormat="1" ht="21" customHeight="1" thickBot="1" x14ac:dyDescent="0.25">
      <c r="A55" s="459"/>
      <c r="B55" s="480" t="s">
        <v>6</v>
      </c>
      <c r="C55" s="481"/>
      <c r="D55" s="113"/>
      <c r="E55" s="415">
        <f>SUM(E25,E28,E31,E34,E37,E40,E43,E46,E49)</f>
        <v>30</v>
      </c>
      <c r="F55" s="416"/>
      <c r="G55" s="451" t="s">
        <v>7</v>
      </c>
      <c r="H55" s="452"/>
      <c r="I55" s="452"/>
      <c r="J55" s="452"/>
      <c r="K55" s="452"/>
      <c r="L55" s="478" t="str">
        <f>AZ419</f>
        <v>3E,1D,0C</v>
      </c>
      <c r="M55" s="479"/>
      <c r="N55" s="482" t="s">
        <v>6</v>
      </c>
      <c r="O55" s="483"/>
      <c r="P55" s="114"/>
      <c r="Q55" s="415">
        <f>SUM(Q25,Q28,Q31,Q34,Q37,Q40,Q43,Q46,Q49)</f>
        <v>30</v>
      </c>
      <c r="R55" s="416"/>
      <c r="S55" s="451" t="s">
        <v>7</v>
      </c>
      <c r="T55" s="452"/>
      <c r="U55" s="452"/>
      <c r="V55" s="452"/>
      <c r="W55" s="115"/>
      <c r="X55" s="478" t="str">
        <f>AZ420</f>
        <v>3E,2D,0C</v>
      </c>
      <c r="Y55" s="479"/>
    </row>
    <row r="56" spans="1:49" s="70" customFormat="1" ht="21" customHeight="1" thickTop="1" x14ac:dyDescent="0.2">
      <c r="A56" s="439" t="s">
        <v>49</v>
      </c>
      <c r="B56" s="101" t="s">
        <v>52</v>
      </c>
      <c r="C56" s="102"/>
      <c r="D56" s="102"/>
      <c r="E56" s="408">
        <f>SUM(G58:J58)</f>
        <v>14</v>
      </c>
      <c r="F56" s="409"/>
      <c r="G56" s="103" t="s">
        <v>5</v>
      </c>
      <c r="H56" s="104"/>
      <c r="I56" s="104"/>
      <c r="J56" s="104"/>
      <c r="K56" s="104"/>
      <c r="L56" s="105"/>
      <c r="M56" s="116">
        <f>M53/14</f>
        <v>27.571428571428573</v>
      </c>
      <c r="N56" s="101" t="s">
        <v>52</v>
      </c>
      <c r="O56" s="102"/>
      <c r="P56" s="102"/>
      <c r="Q56" s="408">
        <f>SUM(S58:V58)</f>
        <v>15.5</v>
      </c>
      <c r="R56" s="409"/>
      <c r="S56" s="103" t="s">
        <v>5</v>
      </c>
      <c r="T56" s="104"/>
      <c r="U56" s="104"/>
      <c r="V56" s="104"/>
      <c r="W56" s="104"/>
      <c r="X56" s="117"/>
      <c r="Y56" s="118">
        <f>Y53/14</f>
        <v>28.071428571428573</v>
      </c>
    </row>
    <row r="57" spans="1:49" s="70" customFormat="1" ht="21" customHeight="1" x14ac:dyDescent="0.2">
      <c r="A57" s="440"/>
      <c r="B57" s="429" t="s">
        <v>53</v>
      </c>
      <c r="C57" s="430"/>
      <c r="D57" s="430"/>
      <c r="E57" s="410">
        <f>SUM(G58:K58)</f>
        <v>26</v>
      </c>
      <c r="F57" s="411"/>
      <c r="G57" s="429" t="s">
        <v>55</v>
      </c>
      <c r="H57" s="430"/>
      <c r="I57" s="430"/>
      <c r="J57" s="107"/>
      <c r="K57" s="107"/>
      <c r="L57" s="88"/>
      <c r="M57" s="119">
        <f>E57+M56</f>
        <v>53.571428571428569</v>
      </c>
      <c r="N57" s="429" t="s">
        <v>53</v>
      </c>
      <c r="O57" s="430"/>
      <c r="P57" s="430"/>
      <c r="Q57" s="410">
        <f>SUM(S58:W58)</f>
        <v>25.5</v>
      </c>
      <c r="R57" s="411"/>
      <c r="S57" s="429" t="s">
        <v>55</v>
      </c>
      <c r="T57" s="430"/>
      <c r="U57" s="430"/>
      <c r="V57" s="120"/>
      <c r="W57" s="120"/>
      <c r="X57" s="121"/>
      <c r="Y57" s="122">
        <f>Y54/14</f>
        <v>53.571428571428569</v>
      </c>
    </row>
    <row r="58" spans="1:49" s="70" customFormat="1" ht="21" customHeight="1" thickBot="1" x14ac:dyDescent="0.25">
      <c r="A58" s="441"/>
      <c r="B58" s="451" t="s">
        <v>8</v>
      </c>
      <c r="C58" s="452"/>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7" t="s">
        <v>54</v>
      </c>
      <c r="M58" s="488"/>
      <c r="N58" s="451" t="s">
        <v>8</v>
      </c>
      <c r="O58" s="452"/>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7" t="s">
        <v>54</v>
      </c>
      <c r="Y58" s="488"/>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267</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7" t="str">
        <f>A20</f>
        <v>Pentru seria de studenti 2023-2025</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row>
    <row r="63" spans="1:49" ht="21" customHeight="1" thickBot="1" x14ac:dyDescent="0.25">
      <c r="A63" s="435" t="str">
        <f>IF(ISBLANK($G$17),"ANUL II",CONCATENATE("ANUL II (20",$G$17+1,-20,$G$17+2,")"))</f>
        <v>ANUL II (2024-2025)</v>
      </c>
      <c r="B63" s="435"/>
      <c r="C63" s="435"/>
      <c r="D63" s="435"/>
      <c r="E63" s="435"/>
      <c r="F63" s="435"/>
      <c r="G63" s="435"/>
      <c r="H63" s="435"/>
      <c r="I63" s="435"/>
      <c r="J63" s="435"/>
      <c r="K63" s="435"/>
      <c r="L63" s="435"/>
      <c r="M63" s="435"/>
      <c r="N63" s="435"/>
      <c r="O63" s="435"/>
      <c r="P63" s="435"/>
      <c r="Q63" s="435"/>
      <c r="R63" s="435"/>
      <c r="S63" s="435"/>
      <c r="T63" s="435"/>
      <c r="U63" s="435"/>
      <c r="V63" s="435"/>
      <c r="W63" s="435"/>
      <c r="X63" s="435"/>
      <c r="Y63" s="435"/>
    </row>
    <row r="64" spans="1:49" ht="21" customHeight="1" thickTop="1" thickBot="1" x14ac:dyDescent="0.25">
      <c r="A64" s="99"/>
      <c r="B64" s="39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1" customHeight="1" thickTop="1" x14ac:dyDescent="0.2">
      <c r="A65" s="381" t="s">
        <v>28</v>
      </c>
      <c r="B65" s="423" t="s">
        <v>303</v>
      </c>
      <c r="C65" s="424"/>
      <c r="D65" s="424"/>
      <c r="E65" s="424"/>
      <c r="F65" s="424"/>
      <c r="G65" s="424"/>
      <c r="H65" s="424"/>
      <c r="I65" s="424"/>
      <c r="J65" s="424"/>
      <c r="K65" s="424"/>
      <c r="L65" s="424"/>
      <c r="M65" s="425"/>
      <c r="N65" s="431" t="s">
        <v>291</v>
      </c>
      <c r="O65" s="431"/>
      <c r="P65" s="431"/>
      <c r="Q65" s="431"/>
      <c r="R65" s="431"/>
      <c r="S65" s="431"/>
      <c r="T65" s="431"/>
      <c r="U65" s="431"/>
      <c r="V65" s="431"/>
      <c r="W65" s="431"/>
      <c r="X65" s="431"/>
      <c r="Y65" s="432"/>
    </row>
    <row r="66" spans="1:25" s="133" customFormat="1" ht="21" customHeight="1" x14ac:dyDescent="0.2">
      <c r="A66" s="381"/>
      <c r="B66" s="426"/>
      <c r="C66" s="427"/>
      <c r="D66" s="427"/>
      <c r="E66" s="427"/>
      <c r="F66" s="427"/>
      <c r="G66" s="427"/>
      <c r="H66" s="427"/>
      <c r="I66" s="427"/>
      <c r="J66" s="427"/>
      <c r="K66" s="427"/>
      <c r="L66" s="427"/>
      <c r="M66" s="428"/>
      <c r="N66" s="433"/>
      <c r="O66" s="433"/>
      <c r="P66" s="433"/>
      <c r="Q66" s="433"/>
      <c r="R66" s="433"/>
      <c r="S66" s="433"/>
      <c r="T66" s="433"/>
      <c r="U66" s="433"/>
      <c r="V66" s="433"/>
      <c r="W66" s="433"/>
      <c r="X66" s="433"/>
      <c r="Y66" s="434"/>
    </row>
    <row r="67" spans="1:25" s="134" customFormat="1" ht="21" customHeight="1" thickBot="1" x14ac:dyDescent="0.25">
      <c r="A67" s="382"/>
      <c r="B67" s="389" t="str">
        <f>IF(ISBLANK(B65),"",CONCATENATE($E$17,$F$17,".",$G$17,".","0",RIGHT($B$64,1),".",RIGHT(L67,1),$A65,IF(COUNTIFS(B65,"*op?ional*")=1,"-ij","")))</f>
        <v>M4.23.03.V1-ij</v>
      </c>
      <c r="C67" s="390"/>
      <c r="D67" s="391"/>
      <c r="E67" s="301">
        <v>7</v>
      </c>
      <c r="F67" s="301" t="s">
        <v>4</v>
      </c>
      <c r="G67" s="302">
        <v>28</v>
      </c>
      <c r="H67" s="303">
        <v>0</v>
      </c>
      <c r="I67" s="303">
        <v>28</v>
      </c>
      <c r="J67" s="303">
        <v>0</v>
      </c>
      <c r="K67" s="304">
        <v>0</v>
      </c>
      <c r="L67" s="305" t="s">
        <v>44</v>
      </c>
      <c r="M67" s="306">
        <v>119</v>
      </c>
      <c r="N67" s="389" t="str">
        <f>IF(ISBLANK(N65),"",CONCATENATE($E$17,$F$17,".",$G$17,".","0",RIGHT($N$64,1),".",RIGHT(X67,1),$A65,IF(COUNTIFS(N65,"*op?ional*")=1,"-ij","")))</f>
        <v>M4.23.04.S1</v>
      </c>
      <c r="O67" s="390"/>
      <c r="P67" s="391"/>
      <c r="Q67" s="310">
        <v>15</v>
      </c>
      <c r="R67" s="310" t="s">
        <v>140</v>
      </c>
      <c r="S67" s="311">
        <v>0</v>
      </c>
      <c r="T67" s="312">
        <v>0</v>
      </c>
      <c r="U67" s="312">
        <v>0</v>
      </c>
      <c r="V67" s="312">
        <v>0</v>
      </c>
      <c r="W67" s="313">
        <v>168</v>
      </c>
      <c r="X67" s="314" t="s">
        <v>152</v>
      </c>
      <c r="Y67" s="315">
        <v>207</v>
      </c>
    </row>
    <row r="68" spans="1:25" s="134" customFormat="1" ht="21" customHeight="1" thickTop="1" x14ac:dyDescent="0.2">
      <c r="A68" s="380" t="s">
        <v>29</v>
      </c>
      <c r="B68" s="436" t="s">
        <v>304</v>
      </c>
      <c r="C68" s="437"/>
      <c r="D68" s="437"/>
      <c r="E68" s="437"/>
      <c r="F68" s="437"/>
      <c r="G68" s="437"/>
      <c r="H68" s="437"/>
      <c r="I68" s="437"/>
      <c r="J68" s="437"/>
      <c r="K68" s="437"/>
      <c r="L68" s="437"/>
      <c r="M68" s="438"/>
      <c r="N68" s="431" t="s">
        <v>292</v>
      </c>
      <c r="O68" s="431"/>
      <c r="P68" s="431"/>
      <c r="Q68" s="431"/>
      <c r="R68" s="431"/>
      <c r="S68" s="431"/>
      <c r="T68" s="431"/>
      <c r="U68" s="431"/>
      <c r="V68" s="431"/>
      <c r="W68" s="431"/>
      <c r="X68" s="431"/>
      <c r="Y68" s="432"/>
    </row>
    <row r="69" spans="1:25" s="134" customFormat="1" ht="21" customHeight="1" x14ac:dyDescent="0.2">
      <c r="A69" s="381"/>
      <c r="B69" s="426"/>
      <c r="C69" s="427"/>
      <c r="D69" s="427"/>
      <c r="E69" s="427"/>
      <c r="F69" s="427"/>
      <c r="G69" s="427"/>
      <c r="H69" s="427"/>
      <c r="I69" s="427"/>
      <c r="J69" s="427"/>
      <c r="K69" s="427"/>
      <c r="L69" s="427"/>
      <c r="M69" s="428"/>
      <c r="N69" s="433"/>
      <c r="O69" s="433"/>
      <c r="P69" s="433"/>
      <c r="Q69" s="433"/>
      <c r="R69" s="433"/>
      <c r="S69" s="433"/>
      <c r="T69" s="433"/>
      <c r="U69" s="433"/>
      <c r="V69" s="433"/>
      <c r="W69" s="433"/>
      <c r="X69" s="433"/>
      <c r="Y69" s="434"/>
    </row>
    <row r="70" spans="1:25" s="134" customFormat="1" ht="21" customHeight="1" thickBot="1" x14ac:dyDescent="0.25">
      <c r="A70" s="382"/>
      <c r="B70" s="389" t="str">
        <f>IF(ISBLANK(B68),"",CONCATENATE($E$17,$F$17,".",$G$17,".","0",RIGHT($B$64,1),".",RIGHT(L70,1),$A68,IF(COUNTIFS(B68,"*op?ional*")=1,"-ij","")))</f>
        <v>M4.23.03.V2-ij</v>
      </c>
      <c r="C70" s="390"/>
      <c r="D70" s="391"/>
      <c r="E70" s="301">
        <v>7</v>
      </c>
      <c r="F70" s="301" t="s">
        <v>4</v>
      </c>
      <c r="G70" s="302">
        <v>28</v>
      </c>
      <c r="H70" s="303">
        <v>0</v>
      </c>
      <c r="I70" s="303">
        <v>28</v>
      </c>
      <c r="J70" s="303">
        <v>0</v>
      </c>
      <c r="K70" s="304">
        <v>0</v>
      </c>
      <c r="L70" s="305" t="s">
        <v>44</v>
      </c>
      <c r="M70" s="306">
        <v>119</v>
      </c>
      <c r="N70" s="389" t="str">
        <f>IF(ISBLANK(N68),"",CONCATENATE($E$17,$F$17,".",$G$17,".","0",RIGHT($N$64,1),".",RIGHT(X70,1),$A68,IF(COUNTIFS(N68,"*op?ional*")=1,"-ij","")))</f>
        <v>M4.23.04.S2</v>
      </c>
      <c r="O70" s="390"/>
      <c r="P70" s="391"/>
      <c r="Q70" s="310">
        <v>15</v>
      </c>
      <c r="R70" s="310" t="s">
        <v>140</v>
      </c>
      <c r="S70" s="311">
        <v>0</v>
      </c>
      <c r="T70" s="312">
        <v>0</v>
      </c>
      <c r="U70" s="312">
        <v>0</v>
      </c>
      <c r="V70" s="312">
        <v>0</v>
      </c>
      <c r="W70" s="313">
        <v>196</v>
      </c>
      <c r="X70" s="314" t="s">
        <v>152</v>
      </c>
      <c r="Y70" s="315">
        <v>179</v>
      </c>
    </row>
    <row r="71" spans="1:25" s="134" customFormat="1" ht="21" customHeight="1" thickTop="1" x14ac:dyDescent="0.2">
      <c r="A71" s="380" t="s">
        <v>30</v>
      </c>
      <c r="B71" s="436" t="s">
        <v>289</v>
      </c>
      <c r="C71" s="437"/>
      <c r="D71" s="437"/>
      <c r="E71" s="437"/>
      <c r="F71" s="437"/>
      <c r="G71" s="437"/>
      <c r="H71" s="437"/>
      <c r="I71" s="437"/>
      <c r="J71" s="437"/>
      <c r="K71" s="437"/>
      <c r="L71" s="437"/>
      <c r="M71" s="438"/>
      <c r="N71" s="431" t="s">
        <v>293</v>
      </c>
      <c r="O71" s="431"/>
      <c r="P71" s="431"/>
      <c r="Q71" s="431"/>
      <c r="R71" s="431"/>
      <c r="S71" s="431"/>
      <c r="T71" s="431"/>
      <c r="U71" s="431"/>
      <c r="V71" s="431"/>
      <c r="W71" s="431"/>
      <c r="X71" s="431"/>
      <c r="Y71" s="432"/>
    </row>
    <row r="72" spans="1:25" s="134" customFormat="1" ht="21" customHeight="1" x14ac:dyDescent="0.2">
      <c r="A72" s="381"/>
      <c r="B72" s="426"/>
      <c r="C72" s="427"/>
      <c r="D72" s="427"/>
      <c r="E72" s="427"/>
      <c r="F72" s="427"/>
      <c r="G72" s="427"/>
      <c r="H72" s="427"/>
      <c r="I72" s="427"/>
      <c r="J72" s="427"/>
      <c r="K72" s="427"/>
      <c r="L72" s="427"/>
      <c r="M72" s="428"/>
      <c r="N72" s="433"/>
      <c r="O72" s="433"/>
      <c r="P72" s="433"/>
      <c r="Q72" s="433"/>
      <c r="R72" s="433"/>
      <c r="S72" s="433"/>
      <c r="T72" s="433"/>
      <c r="U72" s="433"/>
      <c r="V72" s="433"/>
      <c r="W72" s="433"/>
      <c r="X72" s="433"/>
      <c r="Y72" s="434"/>
    </row>
    <row r="73" spans="1:25" s="134" customFormat="1" ht="21" customHeight="1" thickBot="1" x14ac:dyDescent="0.25">
      <c r="A73" s="382"/>
      <c r="B73" s="389" t="str">
        <f>IF(ISBLANK(B71),"",CONCATENATE($E$17,$F$17,".",$G$17,".","0",RIGHT($B$64,1),".",RIGHT(L73,1),$A71,IF(COUNTIFS(B71,"*op?ional*")=1,"-ij","")))</f>
        <v>M4.23.03.V3</v>
      </c>
      <c r="C73" s="390"/>
      <c r="D73" s="391"/>
      <c r="E73" s="301">
        <v>7</v>
      </c>
      <c r="F73" s="301" t="s">
        <v>4</v>
      </c>
      <c r="G73" s="302">
        <v>28</v>
      </c>
      <c r="H73" s="303">
        <v>0</v>
      </c>
      <c r="I73" s="303">
        <v>28</v>
      </c>
      <c r="J73" s="303">
        <v>0</v>
      </c>
      <c r="K73" s="304">
        <v>0</v>
      </c>
      <c r="L73" s="305" t="s">
        <v>44</v>
      </c>
      <c r="M73" s="306">
        <v>119</v>
      </c>
      <c r="N73" s="389" t="str">
        <f>IF(ISBLANK(N71),"",CONCATENATE($E$17,$F$17,".",$G$17,".","0",RIGHT($N$64,1),".",RIGHT(X73,1),$A71,IF(COUNTIFS(N71,"*op?ional*")=1,"-ij","")))</f>
        <v>M4.23.04.S3</v>
      </c>
      <c r="O73" s="390"/>
      <c r="P73" s="391"/>
      <c r="Q73" s="310">
        <v>10</v>
      </c>
      <c r="R73" s="310" t="s">
        <v>4</v>
      </c>
      <c r="S73" s="311">
        <v>0</v>
      </c>
      <c r="T73" s="312">
        <v>0</v>
      </c>
      <c r="U73" s="312">
        <v>0</v>
      </c>
      <c r="V73" s="312">
        <v>0</v>
      </c>
      <c r="W73" s="313">
        <v>0</v>
      </c>
      <c r="X73" s="314" t="s">
        <v>152</v>
      </c>
      <c r="Y73" s="315"/>
    </row>
    <row r="74" spans="1:25" s="134" customFormat="1" ht="21" customHeight="1" thickTop="1" x14ac:dyDescent="0.2">
      <c r="A74" s="380" t="s">
        <v>31</v>
      </c>
      <c r="B74" s="436" t="s">
        <v>290</v>
      </c>
      <c r="C74" s="437"/>
      <c r="D74" s="437"/>
      <c r="E74" s="437"/>
      <c r="F74" s="437"/>
      <c r="G74" s="437"/>
      <c r="H74" s="437"/>
      <c r="I74" s="437"/>
      <c r="J74" s="437"/>
      <c r="K74" s="437"/>
      <c r="L74" s="437"/>
      <c r="M74" s="438"/>
      <c r="N74" s="431"/>
      <c r="O74" s="431"/>
      <c r="P74" s="431"/>
      <c r="Q74" s="431"/>
      <c r="R74" s="431"/>
      <c r="S74" s="431"/>
      <c r="T74" s="431"/>
      <c r="U74" s="431"/>
      <c r="V74" s="431"/>
      <c r="W74" s="431"/>
      <c r="X74" s="431"/>
      <c r="Y74" s="432"/>
    </row>
    <row r="75" spans="1:25" s="134" customFormat="1" ht="21" customHeight="1" x14ac:dyDescent="0.2">
      <c r="A75" s="381"/>
      <c r="B75" s="426"/>
      <c r="C75" s="427"/>
      <c r="D75" s="427"/>
      <c r="E75" s="427"/>
      <c r="F75" s="427"/>
      <c r="G75" s="427"/>
      <c r="H75" s="427"/>
      <c r="I75" s="427"/>
      <c r="J75" s="427"/>
      <c r="K75" s="427"/>
      <c r="L75" s="427"/>
      <c r="M75" s="428"/>
      <c r="N75" s="433"/>
      <c r="O75" s="433"/>
      <c r="P75" s="433"/>
      <c r="Q75" s="433"/>
      <c r="R75" s="433"/>
      <c r="S75" s="433"/>
      <c r="T75" s="433"/>
      <c r="U75" s="433"/>
      <c r="V75" s="433"/>
      <c r="W75" s="433"/>
      <c r="X75" s="433"/>
      <c r="Y75" s="434"/>
    </row>
    <row r="76" spans="1:25" s="134" customFormat="1" ht="21" customHeight="1" thickBot="1" x14ac:dyDescent="0.25">
      <c r="A76" s="382"/>
      <c r="B76" s="389" t="str">
        <f>IF(ISBLANK(B74),"",CONCATENATE($E$17,$F$17,".",$G$17,".","0",RIGHT($B$64,1),".",RIGHT(L76,1),$A74,IF(COUNTIFS(B74,"*op?ional*")=1,"-ij","")))</f>
        <v>M4.23.03.S4</v>
      </c>
      <c r="C76" s="390"/>
      <c r="D76" s="391"/>
      <c r="E76" s="301">
        <v>9</v>
      </c>
      <c r="F76" s="301" t="s">
        <v>266</v>
      </c>
      <c r="G76" s="302">
        <v>0</v>
      </c>
      <c r="H76" s="303">
        <v>0</v>
      </c>
      <c r="I76" s="303">
        <v>0</v>
      </c>
      <c r="J76" s="303">
        <v>28</v>
      </c>
      <c r="K76" s="304">
        <v>168</v>
      </c>
      <c r="L76" s="305" t="s">
        <v>152</v>
      </c>
      <c r="M76" s="306">
        <v>29</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
      <c r="A77" s="380" t="s">
        <v>32</v>
      </c>
      <c r="B77" s="436"/>
      <c r="C77" s="437"/>
      <c r="D77" s="437"/>
      <c r="E77" s="437"/>
      <c r="F77" s="437"/>
      <c r="G77" s="437"/>
      <c r="H77" s="437"/>
      <c r="I77" s="437"/>
      <c r="J77" s="437"/>
      <c r="K77" s="437"/>
      <c r="L77" s="437"/>
      <c r="M77" s="438"/>
      <c r="N77" s="453"/>
      <c r="O77" s="431"/>
      <c r="P77" s="431"/>
      <c r="Q77" s="431"/>
      <c r="R77" s="431"/>
      <c r="S77" s="431"/>
      <c r="T77" s="431"/>
      <c r="U77" s="431"/>
      <c r="V77" s="431"/>
      <c r="W77" s="431"/>
      <c r="X77" s="431"/>
      <c r="Y77" s="432"/>
    </row>
    <row r="78" spans="1:25" s="134" customFormat="1" ht="21" customHeight="1" x14ac:dyDescent="0.2">
      <c r="A78" s="381"/>
      <c r="B78" s="426"/>
      <c r="C78" s="427"/>
      <c r="D78" s="427"/>
      <c r="E78" s="427"/>
      <c r="F78" s="427"/>
      <c r="G78" s="427"/>
      <c r="H78" s="427"/>
      <c r="I78" s="427"/>
      <c r="J78" s="427"/>
      <c r="K78" s="427"/>
      <c r="L78" s="427"/>
      <c r="M78" s="428"/>
      <c r="N78" s="454"/>
      <c r="O78" s="433"/>
      <c r="P78" s="433"/>
      <c r="Q78" s="433"/>
      <c r="R78" s="433"/>
      <c r="S78" s="433"/>
      <c r="T78" s="433"/>
      <c r="U78" s="433"/>
      <c r="V78" s="433"/>
      <c r="W78" s="433"/>
      <c r="X78" s="433"/>
      <c r="Y78" s="434"/>
    </row>
    <row r="79" spans="1:25" s="134" customFormat="1" ht="21" customHeight="1" thickBot="1" x14ac:dyDescent="0.25">
      <c r="A79" s="382"/>
      <c r="B79" s="389" t="str">
        <f>IF(ISBLANK(B77),"",CONCATENATE($E$17,$F$17,".",$G$17,".","0",RIGHT($B$64,1),".",RIGHT(L79,1),$A77,IF(COUNTIFS(B77,"*op?ional*")=1,"-ij","")))</f>
        <v/>
      </c>
      <c r="C79" s="390"/>
      <c r="D79" s="391"/>
      <c r="E79" s="301"/>
      <c r="F79" s="301"/>
      <c r="G79" s="302"/>
      <c r="H79" s="303"/>
      <c r="I79" s="303"/>
      <c r="J79" s="303"/>
      <c r="K79" s="304"/>
      <c r="L79" s="305"/>
      <c r="M79" s="306"/>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
      <c r="A80" s="380" t="s">
        <v>50</v>
      </c>
      <c r="B80" s="436"/>
      <c r="C80" s="437"/>
      <c r="D80" s="437"/>
      <c r="E80" s="437"/>
      <c r="F80" s="437"/>
      <c r="G80" s="437"/>
      <c r="H80" s="437"/>
      <c r="I80" s="437"/>
      <c r="J80" s="437"/>
      <c r="K80" s="437"/>
      <c r="L80" s="437"/>
      <c r="M80" s="438"/>
      <c r="N80" s="453"/>
      <c r="O80" s="431"/>
      <c r="P80" s="431"/>
      <c r="Q80" s="431"/>
      <c r="R80" s="431"/>
      <c r="S80" s="431"/>
      <c r="T80" s="431"/>
      <c r="U80" s="431"/>
      <c r="V80" s="431"/>
      <c r="W80" s="431"/>
      <c r="X80" s="431"/>
      <c r="Y80" s="432"/>
    </row>
    <row r="81" spans="1:25" s="134" customFormat="1" ht="21" customHeight="1" x14ac:dyDescent="0.2">
      <c r="A81" s="381"/>
      <c r="B81" s="426"/>
      <c r="C81" s="427"/>
      <c r="D81" s="427"/>
      <c r="E81" s="427"/>
      <c r="F81" s="427"/>
      <c r="G81" s="427"/>
      <c r="H81" s="427"/>
      <c r="I81" s="427"/>
      <c r="J81" s="427"/>
      <c r="K81" s="427"/>
      <c r="L81" s="427"/>
      <c r="M81" s="428"/>
      <c r="N81" s="454"/>
      <c r="O81" s="433"/>
      <c r="P81" s="433"/>
      <c r="Q81" s="433"/>
      <c r="R81" s="433"/>
      <c r="S81" s="433"/>
      <c r="T81" s="433"/>
      <c r="U81" s="433"/>
      <c r="V81" s="433"/>
      <c r="W81" s="433"/>
      <c r="X81" s="433"/>
      <c r="Y81" s="434"/>
    </row>
    <row r="82" spans="1:25" s="134" customFormat="1" ht="21" customHeight="1" thickBot="1" x14ac:dyDescent="0.25">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
      <c r="A83" s="380" t="s">
        <v>51</v>
      </c>
      <c r="B83" s="436"/>
      <c r="C83" s="437"/>
      <c r="D83" s="437"/>
      <c r="E83" s="437"/>
      <c r="F83" s="437"/>
      <c r="G83" s="437"/>
      <c r="H83" s="437"/>
      <c r="I83" s="437"/>
      <c r="J83" s="437"/>
      <c r="K83" s="437"/>
      <c r="L83" s="437"/>
      <c r="M83" s="438"/>
      <c r="N83" s="453"/>
      <c r="O83" s="431"/>
      <c r="P83" s="431"/>
      <c r="Q83" s="431"/>
      <c r="R83" s="431"/>
      <c r="S83" s="431"/>
      <c r="T83" s="431"/>
      <c r="U83" s="431"/>
      <c r="V83" s="431"/>
      <c r="W83" s="431"/>
      <c r="X83" s="431"/>
      <c r="Y83" s="432"/>
    </row>
    <row r="84" spans="1:25" s="134" customFormat="1" ht="21" customHeight="1" x14ac:dyDescent="0.2">
      <c r="A84" s="381"/>
      <c r="B84" s="426"/>
      <c r="C84" s="427"/>
      <c r="D84" s="427"/>
      <c r="E84" s="427"/>
      <c r="F84" s="427"/>
      <c r="G84" s="427"/>
      <c r="H84" s="427"/>
      <c r="I84" s="427"/>
      <c r="J84" s="427"/>
      <c r="K84" s="427"/>
      <c r="L84" s="427"/>
      <c r="M84" s="428"/>
      <c r="N84" s="454"/>
      <c r="O84" s="433"/>
      <c r="P84" s="433"/>
      <c r="Q84" s="433"/>
      <c r="R84" s="433"/>
      <c r="S84" s="433"/>
      <c r="T84" s="433"/>
      <c r="U84" s="433"/>
      <c r="V84" s="433"/>
      <c r="W84" s="433"/>
      <c r="X84" s="433"/>
      <c r="Y84" s="434"/>
    </row>
    <row r="85" spans="1:25" s="134" customFormat="1" ht="21" customHeight="1" thickBot="1" x14ac:dyDescent="0.25">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
      <c r="A86" s="380" t="s">
        <v>221</v>
      </c>
      <c r="B86" s="436"/>
      <c r="C86" s="437"/>
      <c r="D86" s="437"/>
      <c r="E86" s="437"/>
      <c r="F86" s="437"/>
      <c r="G86" s="437"/>
      <c r="H86" s="437"/>
      <c r="I86" s="437"/>
      <c r="J86" s="437"/>
      <c r="K86" s="437"/>
      <c r="L86" s="437"/>
      <c r="M86" s="438"/>
      <c r="N86" s="453"/>
      <c r="O86" s="431"/>
      <c r="P86" s="431"/>
      <c r="Q86" s="431"/>
      <c r="R86" s="431"/>
      <c r="S86" s="431"/>
      <c r="T86" s="431"/>
      <c r="U86" s="431"/>
      <c r="V86" s="431"/>
      <c r="W86" s="431"/>
      <c r="X86" s="431"/>
      <c r="Y86" s="432"/>
    </row>
    <row r="87" spans="1:25" s="134" customFormat="1" ht="21" customHeight="1" x14ac:dyDescent="0.2">
      <c r="A87" s="381"/>
      <c r="B87" s="426"/>
      <c r="C87" s="427"/>
      <c r="D87" s="427"/>
      <c r="E87" s="427"/>
      <c r="F87" s="427"/>
      <c r="G87" s="427"/>
      <c r="H87" s="427"/>
      <c r="I87" s="427"/>
      <c r="J87" s="427"/>
      <c r="K87" s="427"/>
      <c r="L87" s="427"/>
      <c r="M87" s="428"/>
      <c r="N87" s="454"/>
      <c r="O87" s="433"/>
      <c r="P87" s="433"/>
      <c r="Q87" s="433"/>
      <c r="R87" s="433"/>
      <c r="S87" s="433"/>
      <c r="T87" s="433"/>
      <c r="U87" s="433"/>
      <c r="V87" s="433"/>
      <c r="W87" s="433"/>
      <c r="X87" s="433"/>
      <c r="Y87" s="434"/>
    </row>
    <row r="88" spans="1:25" s="134" customFormat="1" ht="21" customHeight="1" thickBot="1" x14ac:dyDescent="0.25">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
      <c r="A89" s="380" t="s">
        <v>222</v>
      </c>
      <c r="B89" s="436"/>
      <c r="C89" s="437"/>
      <c r="D89" s="437"/>
      <c r="E89" s="437"/>
      <c r="F89" s="437"/>
      <c r="G89" s="437"/>
      <c r="H89" s="437"/>
      <c r="I89" s="437"/>
      <c r="J89" s="437"/>
      <c r="K89" s="437"/>
      <c r="L89" s="437"/>
      <c r="M89" s="438"/>
      <c r="N89" s="453"/>
      <c r="O89" s="431"/>
      <c r="P89" s="431"/>
      <c r="Q89" s="431"/>
      <c r="R89" s="431"/>
      <c r="S89" s="431"/>
      <c r="T89" s="431"/>
      <c r="U89" s="431"/>
      <c r="V89" s="431"/>
      <c r="W89" s="431"/>
      <c r="X89" s="431"/>
      <c r="Y89" s="432"/>
    </row>
    <row r="90" spans="1:25" s="134" customFormat="1" ht="21" customHeight="1" x14ac:dyDescent="0.2">
      <c r="A90" s="381"/>
      <c r="B90" s="426"/>
      <c r="C90" s="427"/>
      <c r="D90" s="427"/>
      <c r="E90" s="427"/>
      <c r="F90" s="427"/>
      <c r="G90" s="427"/>
      <c r="H90" s="427"/>
      <c r="I90" s="427"/>
      <c r="J90" s="427"/>
      <c r="K90" s="427"/>
      <c r="L90" s="427"/>
      <c r="M90" s="428"/>
      <c r="N90" s="454"/>
      <c r="O90" s="433"/>
      <c r="P90" s="433"/>
      <c r="Q90" s="433"/>
      <c r="R90" s="433"/>
      <c r="S90" s="433"/>
      <c r="T90" s="433"/>
      <c r="U90" s="433"/>
      <c r="V90" s="433"/>
      <c r="W90" s="433"/>
      <c r="X90" s="433"/>
      <c r="Y90" s="434"/>
    </row>
    <row r="91" spans="1:25" s="134" customFormat="1" ht="21" customHeight="1" thickBot="1" x14ac:dyDescent="0.25">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
      <c r="A92" s="380" t="s">
        <v>238</v>
      </c>
      <c r="B92" s="402" t="s">
        <v>270</v>
      </c>
      <c r="C92" s="403"/>
      <c r="D92" s="403"/>
      <c r="E92" s="403"/>
      <c r="F92" s="403"/>
      <c r="G92" s="403"/>
      <c r="H92" s="403"/>
      <c r="I92" s="403"/>
      <c r="J92" s="403"/>
      <c r="K92" s="403"/>
      <c r="L92" s="403"/>
      <c r="M92" s="404"/>
      <c r="N92" s="402" t="s">
        <v>270</v>
      </c>
      <c r="O92" s="403"/>
      <c r="P92" s="403"/>
      <c r="Q92" s="403"/>
      <c r="R92" s="403"/>
      <c r="S92" s="403"/>
      <c r="T92" s="403"/>
      <c r="U92" s="403"/>
      <c r="V92" s="403"/>
      <c r="W92" s="403"/>
      <c r="X92" s="403"/>
      <c r="Y92" s="404"/>
    </row>
    <row r="93" spans="1:25" s="100" customFormat="1" ht="21" customHeight="1" x14ac:dyDescent="0.2">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25">
      <c r="A94" s="382"/>
      <c r="B94" s="389" t="str">
        <f>IF(ISBLANK(B92),"",CONCATENATE($E$17,$F$17,".",$G$17,".","0",RIGHT($B$64,1),".",RIGHT(L94,1),$A92,"-ij"))</f>
        <v>M4.23.03.10-ij</v>
      </c>
      <c r="C94" s="390"/>
      <c r="D94" s="391"/>
      <c r="E94" s="345">
        <v>2</v>
      </c>
      <c r="F94" s="345" t="s">
        <v>4</v>
      </c>
      <c r="G94" s="346"/>
      <c r="H94" s="347"/>
      <c r="I94" s="347"/>
      <c r="J94" s="347"/>
      <c r="K94" s="348"/>
      <c r="L94" s="345"/>
      <c r="M94" s="349"/>
      <c r="N94" s="389" t="str">
        <f>IF(ISBLANK(N92),"",CONCATENATE($E$17,$F$17,".",$G$17,".","0",RIGHT($N$64,1),".",RIGHT(X94,1),$A92,"-ij"))</f>
        <v>M4.23.04.10-ij</v>
      </c>
      <c r="O94" s="390"/>
      <c r="P94" s="391"/>
      <c r="Q94" s="350"/>
      <c r="R94" s="350"/>
      <c r="S94" s="351"/>
      <c r="T94" s="352"/>
      <c r="U94" s="352"/>
      <c r="V94" s="352"/>
      <c r="W94" s="353"/>
      <c r="X94" s="345"/>
      <c r="Y94" s="349"/>
    </row>
    <row r="95" spans="1:25" s="70" customFormat="1" ht="21" customHeight="1" thickTop="1" x14ac:dyDescent="0.2">
      <c r="A95" s="439" t="s">
        <v>48</v>
      </c>
      <c r="B95" s="101" t="s">
        <v>52</v>
      </c>
      <c r="C95" s="102"/>
      <c r="D95" s="102"/>
      <c r="E95" s="419">
        <f>SUM(G67:J67,G70:J70,G73:J73,G76:J76,G79:J79,G82:J82,G91:J91,G85:J85,G88:J88)</f>
        <v>196</v>
      </c>
      <c r="F95" s="420"/>
      <c r="G95" s="103" t="s">
        <v>5</v>
      </c>
      <c r="H95" s="104"/>
      <c r="I95" s="104"/>
      <c r="J95" s="104"/>
      <c r="K95" s="104"/>
      <c r="L95" s="105"/>
      <c r="M95" s="106">
        <f>SUM(M67,M70,M73,M76,M79,M82,M91,M85,M88)</f>
        <v>386</v>
      </c>
      <c r="N95" s="101" t="s">
        <v>52</v>
      </c>
      <c r="O95" s="102"/>
      <c r="P95" s="102"/>
      <c r="Q95" s="455">
        <f>SUM(S67:V67,S70:V70,S73:V73,S76:V76,S79:V79,S82:V82,S91:V91,S85:V85,S88:V88)</f>
        <v>0</v>
      </c>
      <c r="R95" s="456"/>
      <c r="S95" s="103" t="s">
        <v>5</v>
      </c>
      <c r="T95" s="104"/>
      <c r="U95" s="104"/>
      <c r="V95" s="104"/>
      <c r="W95" s="104"/>
      <c r="X95" s="105"/>
      <c r="Y95" s="135">
        <f>SUM(Y67,Y70,Y73,Y76,Y79,Y82,Y85,Y88,Y91)</f>
        <v>386</v>
      </c>
    </row>
    <row r="96" spans="1:25" s="70" customFormat="1" ht="21" customHeight="1" x14ac:dyDescent="0.2">
      <c r="A96" s="440"/>
      <c r="B96" s="429" t="s">
        <v>53</v>
      </c>
      <c r="C96" s="430"/>
      <c r="D96" s="430"/>
      <c r="E96" s="417">
        <f>SUM(G67:K67,G70:K70,G73:K73,G76:K76,G79:K79,G82:K82,G91:K91,G85:K85,G88:K88)</f>
        <v>364</v>
      </c>
      <c r="F96" s="418"/>
      <c r="G96" s="429" t="s">
        <v>55</v>
      </c>
      <c r="H96" s="430"/>
      <c r="I96" s="430"/>
      <c r="J96" s="107"/>
      <c r="K96" s="107"/>
      <c r="L96" s="108"/>
      <c r="M96" s="109">
        <f>E96+M95</f>
        <v>750</v>
      </c>
      <c r="N96" s="429" t="s">
        <v>53</v>
      </c>
      <c r="O96" s="430"/>
      <c r="P96" s="430"/>
      <c r="Q96" s="457">
        <f>SUM(S67:W67,S70:W70,S73:W73,S76:W76,S79:W79,S82:W82,S91:W91,S85:W85,S88:W88)</f>
        <v>364</v>
      </c>
      <c r="R96" s="458"/>
      <c r="S96" s="429" t="s">
        <v>55</v>
      </c>
      <c r="T96" s="430"/>
      <c r="U96" s="430"/>
      <c r="V96" s="110"/>
      <c r="W96" s="110"/>
      <c r="X96" s="111"/>
      <c r="Y96" s="136">
        <f>Q96+Y95</f>
        <v>750</v>
      </c>
    </row>
    <row r="97" spans="1:49" s="70" customFormat="1" ht="21" customHeight="1" thickBot="1" x14ac:dyDescent="0.25">
      <c r="A97" s="459"/>
      <c r="B97" s="451" t="s">
        <v>6</v>
      </c>
      <c r="C97" s="452"/>
      <c r="D97" s="113"/>
      <c r="E97" s="415">
        <f>SUM(E67,E70,E73,E76,E79,E82,E91,E85,E88)</f>
        <v>30</v>
      </c>
      <c r="F97" s="416"/>
      <c r="G97" s="451" t="s">
        <v>7</v>
      </c>
      <c r="H97" s="452"/>
      <c r="I97" s="452"/>
      <c r="J97" s="452"/>
      <c r="K97" s="452"/>
      <c r="L97" s="485" t="str">
        <f>AZ421</f>
        <v>3E,1D,0C</v>
      </c>
      <c r="M97" s="486"/>
      <c r="N97" s="451" t="s">
        <v>6</v>
      </c>
      <c r="O97" s="452"/>
      <c r="P97" s="114"/>
      <c r="Q97" s="413" t="str">
        <f>CONCATENATE(SUM(Q67,Q70,Q73,Q76,Q79,Q82,Q85,Q88,Q91,-CP449),"+",CP449,"*")</f>
        <v>30+10*</v>
      </c>
      <c r="R97" s="414"/>
      <c r="S97" s="451" t="s">
        <v>7</v>
      </c>
      <c r="T97" s="452"/>
      <c r="U97" s="452"/>
      <c r="V97" s="452"/>
      <c r="W97" s="115"/>
      <c r="X97" s="421" t="str">
        <f>AZ422</f>
        <v>1E,0D,2C</v>
      </c>
      <c r="Y97" s="422"/>
    </row>
    <row r="98" spans="1:49" s="70" customFormat="1" ht="21" customHeight="1" thickTop="1" x14ac:dyDescent="0.2">
      <c r="A98" s="439" t="s">
        <v>49</v>
      </c>
      <c r="B98" s="101" t="s">
        <v>52</v>
      </c>
      <c r="C98" s="102"/>
      <c r="D98" s="102"/>
      <c r="E98" s="408">
        <f>SUM(G100:J100)</f>
        <v>14</v>
      </c>
      <c r="F98" s="409"/>
      <c r="G98" s="103" t="s">
        <v>5</v>
      </c>
      <c r="H98" s="104"/>
      <c r="I98" s="104"/>
      <c r="J98" s="104"/>
      <c r="K98" s="104"/>
      <c r="L98" s="105"/>
      <c r="M98" s="116">
        <f>M95/14</f>
        <v>27.571428571428573</v>
      </c>
      <c r="N98" s="101" t="s">
        <v>52</v>
      </c>
      <c r="O98" s="102"/>
      <c r="P98" s="102"/>
      <c r="Q98" s="408">
        <f>SUM(S100:V100)</f>
        <v>0</v>
      </c>
      <c r="R98" s="409"/>
      <c r="S98" s="103" t="s">
        <v>5</v>
      </c>
      <c r="T98" s="104"/>
      <c r="U98" s="104"/>
      <c r="V98" s="104"/>
      <c r="W98" s="104"/>
      <c r="X98" s="117"/>
      <c r="Y98" s="118">
        <f>Y95/14</f>
        <v>27.571428571428573</v>
      </c>
    </row>
    <row r="99" spans="1:49" s="70" customFormat="1" ht="21" customHeight="1" x14ac:dyDescent="0.2">
      <c r="A99" s="440"/>
      <c r="B99" s="429" t="s">
        <v>53</v>
      </c>
      <c r="C99" s="430"/>
      <c r="D99" s="430"/>
      <c r="E99" s="410">
        <f>SUM(G100:K100)</f>
        <v>26</v>
      </c>
      <c r="F99" s="411"/>
      <c r="G99" s="429" t="s">
        <v>55</v>
      </c>
      <c r="H99" s="430"/>
      <c r="I99" s="430"/>
      <c r="J99" s="107"/>
      <c r="K99" s="107"/>
      <c r="L99" s="88"/>
      <c r="M99" s="119">
        <f>E99+M98</f>
        <v>53.571428571428569</v>
      </c>
      <c r="N99" s="429" t="s">
        <v>53</v>
      </c>
      <c r="O99" s="430"/>
      <c r="P99" s="430"/>
      <c r="Q99" s="410">
        <f>SUM(S100:W100)</f>
        <v>26</v>
      </c>
      <c r="R99" s="411"/>
      <c r="S99" s="429" t="s">
        <v>55</v>
      </c>
      <c r="T99" s="430"/>
      <c r="U99" s="430"/>
      <c r="V99" s="120"/>
      <c r="W99" s="120"/>
      <c r="X99" s="121"/>
      <c r="Y99" s="122">
        <f>Y96/14</f>
        <v>53.571428571428569</v>
      </c>
    </row>
    <row r="100" spans="1:49" s="70" customFormat="1" ht="21" customHeight="1" thickBot="1" x14ac:dyDescent="0.25">
      <c r="A100" s="441"/>
      <c r="B100" s="451" t="s">
        <v>8</v>
      </c>
      <c r="C100" s="452"/>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7" t="s">
        <v>54</v>
      </c>
      <c r="M100" s="488"/>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7" t="s">
        <v>54</v>
      </c>
      <c r="Y100" s="488"/>
    </row>
    <row r="101" spans="1:49" ht="21" customHeight="1" thickTop="1" x14ac:dyDescent="0.2">
      <c r="A101" s="412" t="s">
        <v>268</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267</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Prof.univ.dr.habil.ing.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6" t="s">
        <v>37</v>
      </c>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c r="Y109" s="396"/>
    </row>
    <row r="110" spans="1:49" s="98" customFormat="1" ht="21" customHeight="1" x14ac:dyDescent="0.25">
      <c r="A110" s="397" t="str">
        <f>A20</f>
        <v>Pentru seria de studenti 2023-2025</v>
      </c>
      <c r="B110" s="397"/>
      <c r="C110" s="397"/>
      <c r="D110" s="397"/>
      <c r="E110" s="397"/>
      <c r="F110" s="397"/>
      <c r="G110" s="397"/>
      <c r="H110" s="397"/>
      <c r="I110" s="397"/>
      <c r="J110" s="397"/>
      <c r="K110" s="397"/>
      <c r="L110" s="397"/>
      <c r="M110" s="397"/>
      <c r="N110" s="397"/>
      <c r="O110" s="397"/>
      <c r="P110" s="397"/>
      <c r="Q110" s="397"/>
      <c r="R110" s="397"/>
      <c r="S110" s="397"/>
      <c r="T110" s="397"/>
      <c r="U110" s="397"/>
      <c r="V110" s="397"/>
      <c r="W110" s="397"/>
      <c r="X110" s="397"/>
      <c r="Y110" s="397"/>
    </row>
    <row r="111" spans="1:49" ht="21" customHeight="1" thickBot="1" x14ac:dyDescent="0.3">
      <c r="A111" s="398" t="str">
        <f>A21</f>
        <v>ANUL I (2023-2024)</v>
      </c>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row>
    <row r="112" spans="1:49" ht="21" customHeight="1" thickTop="1" thickBot="1" x14ac:dyDescent="0.25">
      <c r="A112" s="99"/>
      <c r="B112" s="39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
      <c r="A113" s="381" t="s">
        <v>33</v>
      </c>
      <c r="B113" s="448" t="s">
        <v>305</v>
      </c>
      <c r="C113" s="449"/>
      <c r="D113" s="449"/>
      <c r="E113" s="449"/>
      <c r="F113" s="449"/>
      <c r="G113" s="449"/>
      <c r="H113" s="449"/>
      <c r="I113" s="449"/>
      <c r="J113" s="449"/>
      <c r="K113" s="449"/>
      <c r="L113" s="449"/>
      <c r="M113" s="450"/>
      <c r="N113" s="448" t="s">
        <v>310</v>
      </c>
      <c r="O113" s="449"/>
      <c r="P113" s="449"/>
      <c r="Q113" s="449"/>
      <c r="R113" s="449"/>
      <c r="S113" s="449"/>
      <c r="T113" s="449"/>
      <c r="U113" s="449"/>
      <c r="V113" s="449"/>
      <c r="W113" s="449"/>
      <c r="X113" s="449"/>
      <c r="Y113" s="450"/>
    </row>
    <row r="114" spans="1:25" s="134" customFormat="1" ht="21" customHeight="1" x14ac:dyDescent="0.2">
      <c r="A114" s="381"/>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25">
      <c r="A115" s="382"/>
      <c r="B115" s="389" t="str">
        <f>IF(ISBLANK(B113),"",CONCATENATE(LEFT(INDEX(B$23:B$49,MATCH(LEFT(B113,11)&amp;"*",B$23:B$49,0)+2),FIND("-",INDEX(B$23:B$49,MATCH(LEFT(B113,11)&amp;"*",B$23:B$49,0)+2))),$A113))</f>
        <v>M4.23.01.V1-01</v>
      </c>
      <c r="C115" s="390"/>
      <c r="D115" s="391"/>
      <c r="E115" s="301">
        <v>7</v>
      </c>
      <c r="F115" s="301" t="s">
        <v>4</v>
      </c>
      <c r="G115" s="302">
        <v>28</v>
      </c>
      <c r="H115" s="303">
        <v>0</v>
      </c>
      <c r="I115" s="303">
        <v>28</v>
      </c>
      <c r="J115" s="303">
        <v>0</v>
      </c>
      <c r="K115" s="304">
        <v>0</v>
      </c>
      <c r="L115" s="360" t="s">
        <v>44</v>
      </c>
      <c r="M115" s="306">
        <v>119</v>
      </c>
      <c r="N115" s="389" t="str">
        <f>IF(ISBLANK(N113),"",CONCATENATE(LEFT(INDEX(N$23:N$49,MATCH(LEFT(N113,11)&amp;"*",N$23:N$49,0)+2),FIND("-",INDEX(N$23:N$49,MATCH(LEFT(N113,11)&amp;"*",N$23:N$49,0)+2))),$A113))</f>
        <v>M4.23.02.A1-01</v>
      </c>
      <c r="O115" s="390"/>
      <c r="P115" s="391"/>
      <c r="Q115" s="301">
        <v>7</v>
      </c>
      <c r="R115" s="301" t="s">
        <v>4</v>
      </c>
      <c r="S115" s="302">
        <v>28</v>
      </c>
      <c r="T115" s="303">
        <v>0</v>
      </c>
      <c r="U115" s="303">
        <v>28</v>
      </c>
      <c r="V115" s="303">
        <v>0</v>
      </c>
      <c r="W115" s="304">
        <v>0</v>
      </c>
      <c r="X115" s="305" t="s">
        <v>294</v>
      </c>
      <c r="Y115" s="306">
        <v>119</v>
      </c>
    </row>
    <row r="116" spans="1:25" s="134" customFormat="1" ht="21" customHeight="1" thickTop="1" x14ac:dyDescent="0.2">
      <c r="A116" s="381" t="s">
        <v>34</v>
      </c>
      <c r="B116" s="442" t="s">
        <v>320</v>
      </c>
      <c r="C116" s="443"/>
      <c r="D116" s="443"/>
      <c r="E116" s="443"/>
      <c r="F116" s="443"/>
      <c r="G116" s="443"/>
      <c r="H116" s="443"/>
      <c r="I116" s="443"/>
      <c r="J116" s="443"/>
      <c r="K116" s="443"/>
      <c r="L116" s="443"/>
      <c r="M116" s="444"/>
      <c r="N116" s="448" t="s">
        <v>311</v>
      </c>
      <c r="O116" s="449"/>
      <c r="P116" s="449"/>
      <c r="Q116" s="449"/>
      <c r="R116" s="449"/>
      <c r="S116" s="449"/>
      <c r="T116" s="449"/>
      <c r="U116" s="449"/>
      <c r="V116" s="449"/>
      <c r="W116" s="449"/>
      <c r="X116" s="449"/>
      <c r="Y116" s="450"/>
    </row>
    <row r="117" spans="1:25" s="134" customFormat="1" ht="21" customHeight="1" x14ac:dyDescent="0.2">
      <c r="A117" s="381"/>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25">
      <c r="A118" s="382"/>
      <c r="B118" s="389" t="str">
        <f>IF(ISBLANK(B116),"",CONCATENATE(LEFT(INDEX(B$23:B$49,MATCH(LEFT(B116,11)&amp;"*",B$23:B$49,0)+2),FIND("-",INDEX(B$23:B$49,MATCH(LEFT(B116,11)&amp;"*",B$23:B$49,0)+2))),$A116))</f>
        <v>M4.23.01.V1-02</v>
      </c>
      <c r="C118" s="390"/>
      <c r="D118" s="391"/>
      <c r="E118" s="301">
        <v>7</v>
      </c>
      <c r="F118" s="301" t="s">
        <v>4</v>
      </c>
      <c r="G118" s="302">
        <v>28</v>
      </c>
      <c r="H118" s="303">
        <v>0</v>
      </c>
      <c r="I118" s="303">
        <v>28</v>
      </c>
      <c r="J118" s="303">
        <v>0</v>
      </c>
      <c r="K118" s="304">
        <v>0</v>
      </c>
      <c r="L118" s="360" t="s">
        <v>44</v>
      </c>
      <c r="M118" s="306">
        <v>119</v>
      </c>
      <c r="N118" s="389" t="str">
        <f>IF(ISBLANK(N116),"",CONCATENATE(LEFT(INDEX(N$23:N$49,MATCH(LEFT(N116,11)&amp;"*",N$23:N$49,0)+2),FIND("-",INDEX(N$23:N$49,MATCH(LEFT(N116,11)&amp;"*",N$23:N$49,0)+2))),$A116))</f>
        <v>M4.23.02.A1-02</v>
      </c>
      <c r="O118" s="390"/>
      <c r="P118" s="391"/>
      <c r="Q118" s="301">
        <v>7</v>
      </c>
      <c r="R118" s="301" t="s">
        <v>4</v>
      </c>
      <c r="S118" s="302">
        <v>28</v>
      </c>
      <c r="T118" s="303">
        <v>0</v>
      </c>
      <c r="U118" s="303">
        <v>28</v>
      </c>
      <c r="V118" s="303">
        <v>0</v>
      </c>
      <c r="W118" s="304">
        <v>0</v>
      </c>
      <c r="X118" s="305" t="s">
        <v>294</v>
      </c>
      <c r="Y118" s="306">
        <v>119</v>
      </c>
    </row>
    <row r="119" spans="1:25" s="134" customFormat="1" ht="21" customHeight="1" thickTop="1" x14ac:dyDescent="0.2">
      <c r="A119" s="380" t="s">
        <v>35</v>
      </c>
      <c r="B119" s="448" t="s">
        <v>306</v>
      </c>
      <c r="C119" s="449"/>
      <c r="D119" s="449"/>
      <c r="E119" s="449"/>
      <c r="F119" s="449"/>
      <c r="G119" s="449"/>
      <c r="H119" s="449"/>
      <c r="I119" s="449"/>
      <c r="J119" s="449"/>
      <c r="K119" s="449"/>
      <c r="L119" s="449"/>
      <c r="M119" s="450"/>
      <c r="N119" s="448" t="s">
        <v>312</v>
      </c>
      <c r="O119" s="449"/>
      <c r="P119" s="449"/>
      <c r="Q119" s="449"/>
      <c r="R119" s="449"/>
      <c r="S119" s="449"/>
      <c r="T119" s="449"/>
      <c r="U119" s="449"/>
      <c r="V119" s="449"/>
      <c r="W119" s="449"/>
      <c r="X119" s="449"/>
      <c r="Y119" s="450"/>
    </row>
    <row r="120" spans="1:25" s="134" customFormat="1" ht="21" customHeight="1" x14ac:dyDescent="0.2">
      <c r="A120" s="381"/>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25">
      <c r="A121" s="382"/>
      <c r="B121" s="389" t="str">
        <f>IF(ISBLANK(B119),"",CONCATENATE(LEFT(INDEX(B$23:B$49,MATCH(LEFT(B119,11)&amp;"*",B$23:B$49,0)+2),FIND("-",INDEX(B$23:B$49,MATCH(LEFT(B119,11)&amp;"*",B$23:B$49,0)+2))),$A119))</f>
        <v>M4.23.01.V1-03</v>
      </c>
      <c r="C121" s="390"/>
      <c r="D121" s="391"/>
      <c r="E121" s="301">
        <v>7</v>
      </c>
      <c r="F121" s="301" t="s">
        <v>4</v>
      </c>
      <c r="G121" s="302">
        <v>28</v>
      </c>
      <c r="H121" s="303">
        <v>0</v>
      </c>
      <c r="I121" s="303">
        <v>28</v>
      </c>
      <c r="J121" s="303">
        <v>0</v>
      </c>
      <c r="K121" s="304">
        <v>0</v>
      </c>
      <c r="L121" s="360" t="s">
        <v>44</v>
      </c>
      <c r="M121" s="306">
        <v>119</v>
      </c>
      <c r="N121" s="389" t="str">
        <f>IF(ISBLANK(N119),"",CONCATENATE(LEFT(INDEX(N$23:N$49,MATCH(LEFT(N119,11)&amp;"*",N$23:N$49,0)+2),FIND("-",INDEX(N$23:N$49,MATCH(LEFT(N119,11)&amp;"*",N$23:N$49,0)+2))),$A119))</f>
        <v>M4.23.02.A1-03</v>
      </c>
      <c r="O121" s="390"/>
      <c r="P121" s="391"/>
      <c r="Q121" s="301">
        <v>7</v>
      </c>
      <c r="R121" s="301" t="s">
        <v>4</v>
      </c>
      <c r="S121" s="302">
        <v>28</v>
      </c>
      <c r="T121" s="303">
        <v>0</v>
      </c>
      <c r="U121" s="303">
        <v>28</v>
      </c>
      <c r="V121" s="303">
        <v>0</v>
      </c>
      <c r="W121" s="304">
        <v>0</v>
      </c>
      <c r="X121" s="305" t="s">
        <v>294</v>
      </c>
      <c r="Y121" s="306">
        <v>119</v>
      </c>
    </row>
    <row r="122" spans="1:25" s="134" customFormat="1" ht="21" customHeight="1" thickTop="1" x14ac:dyDescent="0.2">
      <c r="A122" s="380" t="s">
        <v>36</v>
      </c>
      <c r="B122" s="448" t="s">
        <v>307</v>
      </c>
      <c r="C122" s="449"/>
      <c r="D122" s="449"/>
      <c r="E122" s="449"/>
      <c r="F122" s="449"/>
      <c r="G122" s="449"/>
      <c r="H122" s="449"/>
      <c r="I122" s="449"/>
      <c r="J122" s="449"/>
      <c r="K122" s="449"/>
      <c r="L122" s="449"/>
      <c r="M122" s="450"/>
      <c r="N122" s="448" t="s">
        <v>313</v>
      </c>
      <c r="O122" s="449"/>
      <c r="P122" s="449"/>
      <c r="Q122" s="449"/>
      <c r="R122" s="449"/>
      <c r="S122" s="449"/>
      <c r="T122" s="449"/>
      <c r="U122" s="449"/>
      <c r="V122" s="449"/>
      <c r="W122" s="449"/>
      <c r="X122" s="449"/>
      <c r="Y122" s="450"/>
    </row>
    <row r="123" spans="1:25" s="134" customFormat="1" ht="21" customHeight="1" x14ac:dyDescent="0.2">
      <c r="A123" s="381"/>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25">
      <c r="A124" s="382"/>
      <c r="B124" s="389" t="str">
        <f>IF(ISBLANK(B122),"",CONCATENATE(LEFT(INDEX(B$23:B$49,MATCH(LEFT(B122,11)&amp;"*",B$23:B$49,0)+2),FIND("-",INDEX(B$23:B$49,MATCH(LEFT(B122,11)&amp;"*",B$23:B$49,0)+2))),$A122))</f>
        <v>M4.23.01.V1-04</v>
      </c>
      <c r="C124" s="390"/>
      <c r="D124" s="391"/>
      <c r="E124" s="301">
        <v>7</v>
      </c>
      <c r="F124" s="301" t="s">
        <v>4</v>
      </c>
      <c r="G124" s="302">
        <v>28</v>
      </c>
      <c r="H124" s="303">
        <v>0</v>
      </c>
      <c r="I124" s="303">
        <v>28</v>
      </c>
      <c r="J124" s="303">
        <v>0</v>
      </c>
      <c r="K124" s="304">
        <v>0</v>
      </c>
      <c r="L124" s="360" t="s">
        <v>44</v>
      </c>
      <c r="M124" s="306">
        <v>119</v>
      </c>
      <c r="N124" s="389" t="str">
        <f>IF(ISBLANK(N122),"",CONCATENATE(LEFT(INDEX(N$23:N$49,MATCH(LEFT(N122,11)&amp;"*",N$23:N$49,0)+2),FIND("-",INDEX(N$23:N$49,MATCH(LEFT(N122,11)&amp;"*",N$23:N$49,0)+2))),$A122))</f>
        <v>M4.23.02.A1-04</v>
      </c>
      <c r="O124" s="390"/>
      <c r="P124" s="391"/>
      <c r="Q124" s="301">
        <v>7</v>
      </c>
      <c r="R124" s="301" t="s">
        <v>4</v>
      </c>
      <c r="S124" s="302">
        <v>28</v>
      </c>
      <c r="T124" s="303">
        <v>0</v>
      </c>
      <c r="U124" s="303">
        <v>28</v>
      </c>
      <c r="V124" s="303">
        <v>0</v>
      </c>
      <c r="W124" s="304">
        <v>0</v>
      </c>
      <c r="X124" s="305" t="s">
        <v>294</v>
      </c>
      <c r="Y124" s="306">
        <v>119</v>
      </c>
    </row>
    <row r="125" spans="1:25" s="134" customFormat="1" ht="21" customHeight="1" thickTop="1" x14ac:dyDescent="0.2">
      <c r="A125" s="380" t="s">
        <v>38</v>
      </c>
      <c r="B125" s="448" t="s">
        <v>308</v>
      </c>
      <c r="C125" s="449"/>
      <c r="D125" s="449"/>
      <c r="E125" s="449"/>
      <c r="F125" s="449"/>
      <c r="G125" s="449"/>
      <c r="H125" s="449"/>
      <c r="I125" s="449"/>
      <c r="J125" s="449"/>
      <c r="K125" s="449"/>
      <c r="L125" s="449"/>
      <c r="M125" s="450"/>
      <c r="N125" s="448" t="s">
        <v>314</v>
      </c>
      <c r="O125" s="449"/>
      <c r="P125" s="449"/>
      <c r="Q125" s="449"/>
      <c r="R125" s="449"/>
      <c r="S125" s="449"/>
      <c r="T125" s="449"/>
      <c r="U125" s="449"/>
      <c r="V125" s="449"/>
      <c r="W125" s="449"/>
      <c r="X125" s="449"/>
      <c r="Y125" s="450"/>
    </row>
    <row r="126" spans="1:25" s="134" customFormat="1" ht="21" customHeight="1" x14ac:dyDescent="0.2">
      <c r="A126" s="381"/>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25">
      <c r="A127" s="382"/>
      <c r="B127" s="389" t="str">
        <f>IF(ISBLANK(B125),"",CONCATENATE(LEFT(INDEX(B$23:B$49,MATCH(LEFT(B125,11)&amp;"*",B$23:B$49,0)+2),FIND("-",INDEX(B$23:B$49,MATCH(LEFT(B125,11)&amp;"*",B$23:B$49,0)+2))),$A125))</f>
        <v>M4.23.01.V1-05</v>
      </c>
      <c r="C127" s="390"/>
      <c r="D127" s="391"/>
      <c r="E127" s="301">
        <v>7</v>
      </c>
      <c r="F127" s="301" t="s">
        <v>4</v>
      </c>
      <c r="G127" s="302">
        <v>28</v>
      </c>
      <c r="H127" s="303">
        <v>0</v>
      </c>
      <c r="I127" s="303">
        <v>28</v>
      </c>
      <c r="J127" s="303">
        <v>0</v>
      </c>
      <c r="K127" s="304">
        <v>0</v>
      </c>
      <c r="L127" s="360" t="s">
        <v>44</v>
      </c>
      <c r="M127" s="306">
        <v>119</v>
      </c>
      <c r="N127" s="389" t="str">
        <f>IF(ISBLANK(N125),"",CONCATENATE(LEFT(INDEX(N$23:N$49,MATCH(LEFT(N125,11)&amp;"*",N$23:N$49,0)+2),FIND("-",INDEX(N$23:N$49,MATCH(LEFT(N125,11)&amp;"*",N$23:N$49,0)+2))),$A125))</f>
        <v>M4.23.02.A1-05</v>
      </c>
      <c r="O127" s="390"/>
      <c r="P127" s="391"/>
      <c r="Q127" s="301">
        <v>7</v>
      </c>
      <c r="R127" s="301" t="s">
        <v>4</v>
      </c>
      <c r="S127" s="302">
        <v>28</v>
      </c>
      <c r="T127" s="303">
        <v>0</v>
      </c>
      <c r="U127" s="303">
        <v>28</v>
      </c>
      <c r="V127" s="303">
        <v>0</v>
      </c>
      <c r="W127" s="304">
        <v>0</v>
      </c>
      <c r="X127" s="305" t="s">
        <v>294</v>
      </c>
      <c r="Y127" s="306">
        <v>119</v>
      </c>
    </row>
    <row r="128" spans="1:25" s="134" customFormat="1" ht="21" customHeight="1" thickTop="1" x14ac:dyDescent="0.2">
      <c r="A128" s="380" t="s">
        <v>39</v>
      </c>
      <c r="B128" s="448" t="s">
        <v>309</v>
      </c>
      <c r="C128" s="449"/>
      <c r="D128" s="449"/>
      <c r="E128" s="449"/>
      <c r="F128" s="449"/>
      <c r="G128" s="449"/>
      <c r="H128" s="449"/>
      <c r="I128" s="449"/>
      <c r="J128" s="449"/>
      <c r="K128" s="449"/>
      <c r="L128" s="449"/>
      <c r="M128" s="450"/>
      <c r="N128" s="448" t="s">
        <v>322</v>
      </c>
      <c r="O128" s="449"/>
      <c r="P128" s="449"/>
      <c r="Q128" s="449"/>
      <c r="R128" s="449"/>
      <c r="S128" s="449"/>
      <c r="T128" s="449"/>
      <c r="U128" s="449"/>
      <c r="V128" s="449"/>
      <c r="W128" s="449"/>
      <c r="X128" s="449"/>
      <c r="Y128" s="450"/>
    </row>
    <row r="129" spans="1:74" s="134" customFormat="1" ht="21" customHeight="1" x14ac:dyDescent="0.2">
      <c r="A129" s="381"/>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25">
      <c r="A130" s="382"/>
      <c r="B130" s="389" t="str">
        <f>IF(ISBLANK(B128),"",CONCATENATE(LEFT(INDEX(B$23:B$49,MATCH(LEFT(B128,11)&amp;"*",B$23:B$49,0)+2),FIND("-",INDEX(B$23:B$49,MATCH(LEFT(B128,11)&amp;"*",B$23:B$49,0)+2))),$A128))</f>
        <v>M4.23.01.V1-06</v>
      </c>
      <c r="C130" s="390"/>
      <c r="D130" s="391"/>
      <c r="E130" s="301">
        <v>7</v>
      </c>
      <c r="F130" s="301" t="s">
        <v>4</v>
      </c>
      <c r="G130" s="302">
        <v>28</v>
      </c>
      <c r="H130" s="303">
        <v>0</v>
      </c>
      <c r="I130" s="303">
        <v>28</v>
      </c>
      <c r="J130" s="303">
        <v>0</v>
      </c>
      <c r="K130" s="304">
        <v>0</v>
      </c>
      <c r="L130" s="360" t="s">
        <v>44</v>
      </c>
      <c r="M130" s="306">
        <v>119</v>
      </c>
      <c r="N130" s="389" t="str">
        <f>IF(ISBLANK(N128),"",CONCATENATE(LEFT(INDEX(N$23:N$49,MATCH(LEFT(N128,11)&amp;"*",N$23:N$49,0)+2),FIND("-",INDEX(N$23:N$49,MATCH(LEFT(N128,11)&amp;"*",N$23:N$49,0)+2))),$A128))</f>
        <v>M4.23.02.A1-06</v>
      </c>
      <c r="O130" s="390"/>
      <c r="P130" s="391"/>
      <c r="Q130" s="301">
        <v>7</v>
      </c>
      <c r="R130" s="301" t="s">
        <v>4</v>
      </c>
      <c r="S130" s="302">
        <v>28</v>
      </c>
      <c r="T130" s="303">
        <v>0</v>
      </c>
      <c r="U130" s="303">
        <v>28</v>
      </c>
      <c r="V130" s="303">
        <v>0</v>
      </c>
      <c r="W130" s="304">
        <v>0</v>
      </c>
      <c r="X130" s="305" t="s">
        <v>294</v>
      </c>
      <c r="Y130" s="306">
        <v>119</v>
      </c>
    </row>
    <row r="131" spans="1:74" s="134" customFormat="1" ht="21" customHeight="1" thickTop="1" x14ac:dyDescent="0.2">
      <c r="A131" s="380" t="s">
        <v>223</v>
      </c>
      <c r="B131" s="448" t="s">
        <v>321</v>
      </c>
      <c r="C131" s="449"/>
      <c r="D131" s="449"/>
      <c r="E131" s="449"/>
      <c r="F131" s="449"/>
      <c r="G131" s="449"/>
      <c r="H131" s="449"/>
      <c r="I131" s="449"/>
      <c r="J131" s="449"/>
      <c r="K131" s="449"/>
      <c r="L131" s="449"/>
      <c r="M131" s="450"/>
      <c r="N131" s="448"/>
      <c r="O131" s="449"/>
      <c r="P131" s="449"/>
      <c r="Q131" s="449"/>
      <c r="R131" s="449"/>
      <c r="S131" s="449"/>
      <c r="T131" s="449"/>
      <c r="U131" s="449"/>
      <c r="V131" s="449"/>
      <c r="W131" s="449"/>
      <c r="X131" s="449"/>
      <c r="Y131" s="450"/>
    </row>
    <row r="132" spans="1:74" s="134" customFormat="1" ht="21" customHeight="1" x14ac:dyDescent="0.2">
      <c r="A132" s="381"/>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25">
      <c r="A133" s="382"/>
      <c r="B133" s="389" t="str">
        <f>IF(ISBLANK(B131),"",CONCATENATE(LEFT(INDEX(B$23:B$49,MATCH(LEFT(B131,11)&amp;"*",B$23:B$49,0)+2),FIND("-",INDEX(B$23:B$49,MATCH(LEFT(B131,11)&amp;"*",B$23:B$49,0)+2))),$A131))</f>
        <v>M4.23.01.V1-07</v>
      </c>
      <c r="C133" s="390"/>
      <c r="D133" s="391"/>
      <c r="E133" s="301">
        <v>7</v>
      </c>
      <c r="F133" s="301" t="s">
        <v>4</v>
      </c>
      <c r="G133" s="302">
        <v>28</v>
      </c>
      <c r="H133" s="303">
        <v>0</v>
      </c>
      <c r="I133" s="303">
        <v>28</v>
      </c>
      <c r="J133" s="303">
        <v>0</v>
      </c>
      <c r="K133" s="304">
        <v>0</v>
      </c>
      <c r="L133" s="360" t="s">
        <v>44</v>
      </c>
      <c r="M133" s="306">
        <v>119</v>
      </c>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
      <c r="A134" s="380" t="s">
        <v>224</v>
      </c>
      <c r="B134" s="448"/>
      <c r="C134" s="449"/>
      <c r="D134" s="449"/>
      <c r="E134" s="449"/>
      <c r="F134" s="449"/>
      <c r="G134" s="449"/>
      <c r="H134" s="449"/>
      <c r="I134" s="449"/>
      <c r="J134" s="449"/>
      <c r="K134" s="449"/>
      <c r="L134" s="449"/>
      <c r="M134" s="450"/>
      <c r="N134" s="448"/>
      <c r="O134" s="449"/>
      <c r="P134" s="449"/>
      <c r="Q134" s="449"/>
      <c r="R134" s="449"/>
      <c r="S134" s="449"/>
      <c r="T134" s="449"/>
      <c r="U134" s="449"/>
      <c r="V134" s="449"/>
      <c r="W134" s="449"/>
      <c r="X134" s="449"/>
      <c r="Y134" s="450"/>
    </row>
    <row r="135" spans="1:74" s="134" customFormat="1" ht="21" customHeight="1" x14ac:dyDescent="0.2">
      <c r="A135" s="381"/>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25">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
      <c r="A137" s="380" t="s">
        <v>236</v>
      </c>
      <c r="B137" s="448"/>
      <c r="C137" s="449"/>
      <c r="D137" s="449"/>
      <c r="E137" s="449"/>
      <c r="F137" s="449"/>
      <c r="G137" s="449"/>
      <c r="H137" s="449"/>
      <c r="I137" s="449"/>
      <c r="J137" s="449"/>
      <c r="K137" s="449"/>
      <c r="L137" s="449"/>
      <c r="M137" s="450"/>
      <c r="N137" s="448"/>
      <c r="O137" s="449"/>
      <c r="P137" s="449"/>
      <c r="Q137" s="449"/>
      <c r="R137" s="449"/>
      <c r="S137" s="449"/>
      <c r="T137" s="449"/>
      <c r="U137" s="449"/>
      <c r="V137" s="449"/>
      <c r="W137" s="449"/>
      <c r="X137" s="449"/>
      <c r="Y137" s="450"/>
    </row>
    <row r="138" spans="1:74" s="134" customFormat="1" ht="21" customHeight="1" x14ac:dyDescent="0.2">
      <c r="A138" s="381"/>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25">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
      <c r="A140" s="380" t="s">
        <v>238</v>
      </c>
      <c r="B140" s="448"/>
      <c r="C140" s="449"/>
      <c r="D140" s="449"/>
      <c r="E140" s="449"/>
      <c r="F140" s="449"/>
      <c r="G140" s="449"/>
      <c r="H140" s="449"/>
      <c r="I140" s="449"/>
      <c r="J140" s="449"/>
      <c r="K140" s="449"/>
      <c r="L140" s="449"/>
      <c r="M140" s="450"/>
      <c r="N140" s="448"/>
      <c r="O140" s="449"/>
      <c r="P140" s="449"/>
      <c r="Q140" s="449"/>
      <c r="R140" s="449"/>
      <c r="S140" s="449"/>
      <c r="T140" s="449"/>
      <c r="U140" s="449"/>
      <c r="V140" s="449"/>
      <c r="W140" s="449"/>
      <c r="X140" s="449"/>
      <c r="Y140" s="450"/>
    </row>
    <row r="141" spans="1:74" s="134" customFormat="1" ht="21" customHeight="1" x14ac:dyDescent="0.2">
      <c r="A141" s="381"/>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25">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2" t="s">
        <v>269</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6" t="s">
        <v>37</v>
      </c>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c r="Y147" s="396"/>
    </row>
    <row r="148" spans="1:74" s="98" customFormat="1" ht="21" customHeight="1" x14ac:dyDescent="0.25">
      <c r="A148" s="397" t="str">
        <f>A20</f>
        <v>Pentru seria de studenti 2023-2025</v>
      </c>
      <c r="B148" s="397"/>
      <c r="C148" s="397"/>
      <c r="D148" s="397"/>
      <c r="E148" s="397"/>
      <c r="F148" s="397"/>
      <c r="G148" s="397"/>
      <c r="H148" s="397"/>
      <c r="I148" s="397"/>
      <c r="J148" s="397"/>
      <c r="K148" s="397"/>
      <c r="L148" s="397"/>
      <c r="M148" s="397"/>
      <c r="N148" s="397"/>
      <c r="O148" s="397"/>
      <c r="P148" s="397"/>
      <c r="Q148" s="397"/>
      <c r="R148" s="397"/>
      <c r="S148" s="397"/>
      <c r="T148" s="397"/>
      <c r="U148" s="397"/>
      <c r="V148" s="397"/>
      <c r="W148" s="397"/>
      <c r="X148" s="397"/>
      <c r="Y148" s="397"/>
    </row>
    <row r="149" spans="1:74" ht="21" customHeight="1" thickBot="1" x14ac:dyDescent="0.3">
      <c r="A149" s="398" t="str">
        <f>A63</f>
        <v>ANUL II (2024-2025)</v>
      </c>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row>
    <row r="150" spans="1:74" ht="21" customHeight="1" thickTop="1" thickBot="1" x14ac:dyDescent="0.25">
      <c r="A150" s="99"/>
      <c r="B150" s="39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
      <c r="A151" s="381" t="s">
        <v>33</v>
      </c>
      <c r="B151" s="442" t="s">
        <v>315</v>
      </c>
      <c r="C151" s="443"/>
      <c r="D151" s="443"/>
      <c r="E151" s="443"/>
      <c r="F151" s="443"/>
      <c r="G151" s="443"/>
      <c r="H151" s="443"/>
      <c r="I151" s="443"/>
      <c r="J151" s="443"/>
      <c r="K151" s="443"/>
      <c r="L151" s="443"/>
      <c r="M151" s="444"/>
      <c r="N151" s="448"/>
      <c r="O151" s="449"/>
      <c r="P151" s="449"/>
      <c r="Q151" s="449"/>
      <c r="R151" s="449"/>
      <c r="S151" s="449"/>
      <c r="T151" s="449"/>
      <c r="U151" s="449"/>
      <c r="V151" s="449"/>
      <c r="W151" s="449"/>
      <c r="X151" s="449"/>
      <c r="Y151" s="450"/>
    </row>
    <row r="152" spans="1:74" s="134" customFormat="1" ht="21" customHeight="1" x14ac:dyDescent="0.2">
      <c r="A152" s="381"/>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25">
      <c r="A153" s="382"/>
      <c r="B153" s="389" t="str">
        <f>IF(ISBLANK(B151),"",CONCATENATE(LEFT(INDEX(B$65:B$91,MATCH(LEFT(B151,11)&amp;"*",B$65:B$91,0)+2),FIND("-",INDEX(B$65:B$91,MATCH(LEFT(B151,11)&amp;"*",B$65:B$91,0)+2))),$A151))</f>
        <v>M4.23.03.V1-01</v>
      </c>
      <c r="C153" s="390"/>
      <c r="D153" s="391"/>
      <c r="E153" s="301">
        <v>7</v>
      </c>
      <c r="F153" s="301" t="s">
        <v>4</v>
      </c>
      <c r="G153" s="302">
        <v>28</v>
      </c>
      <c r="H153" s="303">
        <v>0</v>
      </c>
      <c r="I153" s="303">
        <v>28</v>
      </c>
      <c r="J153" s="303">
        <v>0</v>
      </c>
      <c r="K153" s="304">
        <v>0</v>
      </c>
      <c r="L153" s="360" t="s">
        <v>44</v>
      </c>
      <c r="M153" s="306">
        <v>119</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
      <c r="A154" s="381" t="s">
        <v>34</v>
      </c>
      <c r="B154" s="442" t="s">
        <v>316</v>
      </c>
      <c r="C154" s="443"/>
      <c r="D154" s="443"/>
      <c r="E154" s="443"/>
      <c r="F154" s="443"/>
      <c r="G154" s="443"/>
      <c r="H154" s="443"/>
      <c r="I154" s="443"/>
      <c r="J154" s="443"/>
      <c r="K154" s="443"/>
      <c r="L154" s="443"/>
      <c r="M154" s="444"/>
      <c r="N154" s="448"/>
      <c r="O154" s="449"/>
      <c r="P154" s="449"/>
      <c r="Q154" s="449"/>
      <c r="R154" s="449"/>
      <c r="S154" s="449"/>
      <c r="T154" s="449"/>
      <c r="U154" s="449"/>
      <c r="V154" s="449"/>
      <c r="W154" s="449"/>
      <c r="X154" s="449"/>
      <c r="Y154" s="450"/>
    </row>
    <row r="155" spans="1:74" s="134" customFormat="1" ht="21" customHeight="1" x14ac:dyDescent="0.2">
      <c r="A155" s="381"/>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25">
      <c r="A156" s="382"/>
      <c r="B156" s="389" t="str">
        <f>IF(ISBLANK(B154),"",CONCATENATE(LEFT(INDEX(B$65:B$91,MATCH(LEFT(B154,11)&amp;"*",B$65:B$91,0)+2),FIND("-",INDEX(B$65:B$91,MATCH(LEFT(B154,11)&amp;"*",B$65:B$91,0)+2))),$A154))</f>
        <v>M4.23.03.V1-02</v>
      </c>
      <c r="C156" s="390"/>
      <c r="D156" s="391"/>
      <c r="E156" s="301">
        <v>7</v>
      </c>
      <c r="F156" s="301" t="s">
        <v>4</v>
      </c>
      <c r="G156" s="302">
        <v>28</v>
      </c>
      <c r="H156" s="303">
        <v>0</v>
      </c>
      <c r="I156" s="303">
        <v>28</v>
      </c>
      <c r="J156" s="303">
        <v>0</v>
      </c>
      <c r="K156" s="304">
        <v>0</v>
      </c>
      <c r="L156" s="360" t="s">
        <v>44</v>
      </c>
      <c r="M156" s="306">
        <v>119</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
      <c r="A157" s="380" t="s">
        <v>35</v>
      </c>
      <c r="B157" s="448" t="s">
        <v>317</v>
      </c>
      <c r="C157" s="449"/>
      <c r="D157" s="449"/>
      <c r="E157" s="449"/>
      <c r="F157" s="449"/>
      <c r="G157" s="449"/>
      <c r="H157" s="449"/>
      <c r="I157" s="449"/>
      <c r="J157" s="449"/>
      <c r="K157" s="449"/>
      <c r="L157" s="449"/>
      <c r="M157" s="450"/>
      <c r="N157" s="448"/>
      <c r="O157" s="449"/>
      <c r="P157" s="449"/>
      <c r="Q157" s="449"/>
      <c r="R157" s="449"/>
      <c r="S157" s="449"/>
      <c r="T157" s="449"/>
      <c r="U157" s="449"/>
      <c r="V157" s="449"/>
      <c r="W157" s="449"/>
      <c r="X157" s="449"/>
      <c r="Y157" s="450"/>
    </row>
    <row r="158" spans="1:74" s="134" customFormat="1" ht="21" customHeight="1" x14ac:dyDescent="0.2">
      <c r="A158" s="381"/>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25">
      <c r="A159" s="382"/>
      <c r="B159" s="389" t="str">
        <f>IF(ISBLANK(B157),"",CONCATENATE(LEFT(INDEX(B$65:B$91,MATCH(LEFT(B157,11)&amp;"*",B$65:B$91,0)+2),FIND("-",INDEX(B$65:B$91,MATCH(LEFT(B157,11)&amp;"*",B$65:B$91,0)+2))),$A157))</f>
        <v>M4.23.03.V1-03</v>
      </c>
      <c r="C159" s="390"/>
      <c r="D159" s="391"/>
      <c r="E159" s="301">
        <v>7</v>
      </c>
      <c r="F159" s="301" t="s">
        <v>4</v>
      </c>
      <c r="G159" s="301">
        <v>28</v>
      </c>
      <c r="H159" s="301">
        <v>0</v>
      </c>
      <c r="I159" s="301">
        <v>28</v>
      </c>
      <c r="J159" s="301">
        <v>0</v>
      </c>
      <c r="K159" s="301">
        <v>0</v>
      </c>
      <c r="L159" s="360" t="s">
        <v>44</v>
      </c>
      <c r="M159" s="301">
        <v>119</v>
      </c>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
      <c r="A160" s="380" t="s">
        <v>36</v>
      </c>
      <c r="B160" s="448" t="s">
        <v>318</v>
      </c>
      <c r="C160" s="449"/>
      <c r="D160" s="449"/>
      <c r="E160" s="449"/>
      <c r="F160" s="449"/>
      <c r="G160" s="449"/>
      <c r="H160" s="449"/>
      <c r="I160" s="449"/>
      <c r="J160" s="449"/>
      <c r="K160" s="449"/>
      <c r="L160" s="449"/>
      <c r="M160" s="450"/>
      <c r="N160" s="448"/>
      <c r="O160" s="449"/>
      <c r="P160" s="449"/>
      <c r="Q160" s="449"/>
      <c r="R160" s="449"/>
      <c r="S160" s="449"/>
      <c r="T160" s="449"/>
      <c r="U160" s="449"/>
      <c r="V160" s="449"/>
      <c r="W160" s="449"/>
      <c r="X160" s="449"/>
      <c r="Y160" s="450"/>
    </row>
    <row r="161" spans="1:25" s="134" customFormat="1" ht="21" customHeight="1" x14ac:dyDescent="0.2">
      <c r="A161" s="381"/>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25">
      <c r="A162" s="382"/>
      <c r="B162" s="389" t="str">
        <f>IF(ISBLANK(B160),"",CONCATENATE(LEFT(INDEX(B$65:B$91,MATCH(LEFT(B160,11)&amp;"*",B$65:B$91,0)+2),FIND("-",INDEX(B$65:B$91,MATCH(LEFT(B160,11)&amp;"*",B$65:B$91,0)+2))),$A160))</f>
        <v>M4.23.03.V1-04</v>
      </c>
      <c r="C162" s="390"/>
      <c r="D162" s="391"/>
      <c r="E162" s="301">
        <v>7</v>
      </c>
      <c r="F162" s="301" t="s">
        <v>4</v>
      </c>
      <c r="G162" s="301">
        <v>28</v>
      </c>
      <c r="H162" s="301">
        <v>0</v>
      </c>
      <c r="I162" s="301">
        <v>28</v>
      </c>
      <c r="J162" s="301">
        <v>0</v>
      </c>
      <c r="K162" s="301">
        <v>0</v>
      </c>
      <c r="L162" s="360" t="s">
        <v>44</v>
      </c>
      <c r="M162" s="301">
        <v>119</v>
      </c>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
      <c r="A163" s="380" t="s">
        <v>38</v>
      </c>
      <c r="B163" s="448" t="s">
        <v>319</v>
      </c>
      <c r="C163" s="449"/>
      <c r="D163" s="449"/>
      <c r="E163" s="449"/>
      <c r="F163" s="449"/>
      <c r="G163" s="449"/>
      <c r="H163" s="449"/>
      <c r="I163" s="449"/>
      <c r="J163" s="449"/>
      <c r="K163" s="449"/>
      <c r="L163" s="449"/>
      <c r="M163" s="450"/>
      <c r="N163" s="448"/>
      <c r="O163" s="449"/>
      <c r="P163" s="449"/>
      <c r="Q163" s="449"/>
      <c r="R163" s="449"/>
      <c r="S163" s="449"/>
      <c r="T163" s="449"/>
      <c r="U163" s="449"/>
      <c r="V163" s="449"/>
      <c r="W163" s="449"/>
      <c r="X163" s="449"/>
      <c r="Y163" s="450"/>
    </row>
    <row r="164" spans="1:25" s="134" customFormat="1" ht="21" customHeight="1" x14ac:dyDescent="0.2">
      <c r="A164" s="381"/>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25">
      <c r="A165" s="382"/>
      <c r="B165" s="389" t="str">
        <f>IF(ISBLANK(B163),"",CONCATENATE(LEFT(INDEX(B$65:B$91,MATCH(LEFT(B163,11)&amp;"*",B$65:B$91,0)+2),FIND("-",INDEX(B$65:B$91,MATCH(LEFT(B163,11)&amp;"*",B$65:B$91,0)+2))),$A163))</f>
        <v>M4.23.03.V1-05</v>
      </c>
      <c r="C165" s="390"/>
      <c r="D165" s="391"/>
      <c r="E165" s="301">
        <v>7</v>
      </c>
      <c r="F165" s="301" t="s">
        <v>4</v>
      </c>
      <c r="G165" s="302">
        <v>28</v>
      </c>
      <c r="H165" s="303">
        <v>0</v>
      </c>
      <c r="I165" s="303">
        <v>28</v>
      </c>
      <c r="J165" s="303">
        <v>0</v>
      </c>
      <c r="K165" s="304">
        <v>0</v>
      </c>
      <c r="L165" s="360" t="s">
        <v>44</v>
      </c>
      <c r="M165" s="306">
        <v>119</v>
      </c>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
      <c r="A166" s="380" t="s">
        <v>39</v>
      </c>
      <c r="B166" s="448" t="s">
        <v>323</v>
      </c>
      <c r="C166" s="449"/>
      <c r="D166" s="449"/>
      <c r="E166" s="449"/>
      <c r="F166" s="449"/>
      <c r="G166" s="449"/>
      <c r="H166" s="449"/>
      <c r="I166" s="449"/>
      <c r="J166" s="449"/>
      <c r="K166" s="449"/>
      <c r="L166" s="449"/>
      <c r="M166" s="450"/>
      <c r="N166" s="448"/>
      <c r="O166" s="449"/>
      <c r="P166" s="449"/>
      <c r="Q166" s="449"/>
      <c r="R166" s="449"/>
      <c r="S166" s="449"/>
      <c r="T166" s="449"/>
      <c r="U166" s="449"/>
      <c r="V166" s="449"/>
      <c r="W166" s="449"/>
      <c r="X166" s="449"/>
      <c r="Y166" s="450"/>
    </row>
    <row r="167" spans="1:25" s="134" customFormat="1" ht="21" customHeight="1" x14ac:dyDescent="0.2">
      <c r="A167" s="381"/>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25">
      <c r="A168" s="382"/>
      <c r="B168" s="389" t="str">
        <f>IF(ISBLANK(B166),"",CONCATENATE(LEFT(INDEX(B$65:B$91,MATCH(LEFT(B166,11)&amp;"*",B$65:B$91,0)+2),FIND("-",INDEX(B$65:B$91,MATCH(LEFT(B166,11)&amp;"*",B$65:B$91,0)+2))),$A166))</f>
        <v>M4.23.03.V1-06</v>
      </c>
      <c r="C168" s="390"/>
      <c r="D168" s="391"/>
      <c r="E168" s="301">
        <v>7</v>
      </c>
      <c r="F168" s="301" t="s">
        <v>4</v>
      </c>
      <c r="G168" s="302">
        <v>28</v>
      </c>
      <c r="H168" s="303">
        <v>0</v>
      </c>
      <c r="I168" s="303">
        <v>28</v>
      </c>
      <c r="J168" s="303">
        <v>0</v>
      </c>
      <c r="K168" s="304">
        <v>0</v>
      </c>
      <c r="L168" s="360" t="s">
        <v>44</v>
      </c>
      <c r="M168" s="306">
        <v>119</v>
      </c>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
      <c r="A169" s="380" t="s">
        <v>223</v>
      </c>
      <c r="B169" s="448"/>
      <c r="C169" s="449"/>
      <c r="D169" s="449"/>
      <c r="E169" s="449"/>
      <c r="F169" s="449"/>
      <c r="G169" s="449"/>
      <c r="H169" s="449"/>
      <c r="I169" s="449"/>
      <c r="J169" s="449"/>
      <c r="K169" s="449"/>
      <c r="L169" s="449"/>
      <c r="M169" s="450"/>
      <c r="N169" s="448"/>
      <c r="O169" s="449"/>
      <c r="P169" s="449"/>
      <c r="Q169" s="449"/>
      <c r="R169" s="449"/>
      <c r="S169" s="449"/>
      <c r="T169" s="449"/>
      <c r="U169" s="449"/>
      <c r="V169" s="449"/>
      <c r="W169" s="449"/>
      <c r="X169" s="449"/>
      <c r="Y169" s="450"/>
    </row>
    <row r="170" spans="1:25" s="134" customFormat="1" ht="21" customHeight="1" x14ac:dyDescent="0.2">
      <c r="A170" s="381"/>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25">
      <c r="A171" s="382"/>
      <c r="B171" s="389" t="str">
        <f>IF(ISBLANK(B169),"",CONCATENATE(LEFT(INDEX(B$65:B$91,MATCH(LEFT(B169,11)&amp;"*",B$65:B$91,0)+2),FIND("-",INDEX(B$65:B$91,MATCH(LEFT(B169,11)&amp;"*",B$65:B$91,0)+2))),$A169))</f>
        <v/>
      </c>
      <c r="C171" s="390"/>
      <c r="D171" s="391"/>
      <c r="E171" s="301"/>
      <c r="F171" s="301"/>
      <c r="G171" s="302"/>
      <c r="H171" s="303"/>
      <c r="I171" s="303"/>
      <c r="J171" s="303"/>
      <c r="K171" s="304"/>
      <c r="L171" s="305"/>
      <c r="M171" s="306"/>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
      <c r="A172" s="380" t="s">
        <v>224</v>
      </c>
      <c r="B172" s="448"/>
      <c r="C172" s="449"/>
      <c r="D172" s="449"/>
      <c r="E172" s="449"/>
      <c r="F172" s="449"/>
      <c r="G172" s="449"/>
      <c r="H172" s="449"/>
      <c r="I172" s="449"/>
      <c r="J172" s="449"/>
      <c r="K172" s="449"/>
      <c r="L172" s="449"/>
      <c r="M172" s="450"/>
      <c r="N172" s="448"/>
      <c r="O172" s="449"/>
      <c r="P172" s="449"/>
      <c r="Q172" s="449"/>
      <c r="R172" s="449"/>
      <c r="S172" s="449"/>
      <c r="T172" s="449"/>
      <c r="U172" s="449"/>
      <c r="V172" s="449"/>
      <c r="W172" s="449"/>
      <c r="X172" s="449"/>
      <c r="Y172" s="450"/>
    </row>
    <row r="173" spans="1:25" s="134" customFormat="1" ht="21" customHeight="1" x14ac:dyDescent="0.2">
      <c r="A173" s="381"/>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25">
      <c r="A174" s="382"/>
      <c r="B174" s="389" t="str">
        <f>IF(ISBLANK(B172),"",CONCATENATE(LEFT(INDEX(B$65:B$91,MATCH(LEFT(B172,11)&amp;"*",B$65:B$91,0)+2),FIND("-",INDEX(B$65:B$91,MATCH(LEFT(B172,11)&amp;"*",B$65:B$91,0)+2))),$A172))</f>
        <v/>
      </c>
      <c r="C174" s="390"/>
      <c r="D174" s="391"/>
      <c r="E174" s="301"/>
      <c r="F174" s="301"/>
      <c r="G174" s="302"/>
      <c r="H174" s="303"/>
      <c r="I174" s="303"/>
      <c r="J174" s="303"/>
      <c r="K174" s="304"/>
      <c r="L174" s="305"/>
      <c r="M174" s="306"/>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
      <c r="A175" s="380" t="s">
        <v>236</v>
      </c>
      <c r="B175" s="448"/>
      <c r="C175" s="449"/>
      <c r="D175" s="449"/>
      <c r="E175" s="449"/>
      <c r="F175" s="449"/>
      <c r="G175" s="449"/>
      <c r="H175" s="449"/>
      <c r="I175" s="449"/>
      <c r="J175" s="449"/>
      <c r="K175" s="449"/>
      <c r="L175" s="449"/>
      <c r="M175" s="450"/>
      <c r="N175" s="448"/>
      <c r="O175" s="449"/>
      <c r="P175" s="449"/>
      <c r="Q175" s="449"/>
      <c r="R175" s="449"/>
      <c r="S175" s="449"/>
      <c r="T175" s="449"/>
      <c r="U175" s="449"/>
      <c r="V175" s="449"/>
      <c r="W175" s="449"/>
      <c r="X175" s="449"/>
      <c r="Y175" s="450"/>
    </row>
    <row r="176" spans="1:25" s="134" customFormat="1" ht="21" customHeight="1" x14ac:dyDescent="0.2">
      <c r="A176" s="381"/>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25">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
      <c r="A178" s="380" t="s">
        <v>238</v>
      </c>
      <c r="B178" s="448"/>
      <c r="C178" s="449"/>
      <c r="D178" s="449"/>
      <c r="E178" s="449"/>
      <c r="F178" s="449"/>
      <c r="G178" s="449"/>
      <c r="H178" s="449"/>
      <c r="I178" s="449"/>
      <c r="J178" s="449"/>
      <c r="K178" s="449"/>
      <c r="L178" s="449"/>
      <c r="M178" s="450"/>
      <c r="N178" s="448"/>
      <c r="O178" s="449"/>
      <c r="P178" s="449"/>
      <c r="Q178" s="449"/>
      <c r="R178" s="449"/>
      <c r="S178" s="449"/>
      <c r="T178" s="449"/>
      <c r="U178" s="449"/>
      <c r="V178" s="449"/>
      <c r="W178" s="449"/>
      <c r="X178" s="449"/>
      <c r="Y178" s="450"/>
    </row>
    <row r="179" spans="1:25" s="134" customFormat="1" ht="21" customHeight="1" x14ac:dyDescent="0.2">
      <c r="A179" s="381"/>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25">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2" t="s">
        <v>269</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5" t="s">
        <v>10</v>
      </c>
      <c r="B185" s="466"/>
      <c r="C185" s="466"/>
      <c r="D185" s="466"/>
      <c r="E185" s="466"/>
      <c r="F185" s="466"/>
      <c r="G185" s="466"/>
      <c r="H185" s="466"/>
      <c r="I185" s="466"/>
      <c r="J185" s="466"/>
      <c r="K185" s="466"/>
      <c r="L185" s="467"/>
      <c r="M185" s="152"/>
      <c r="N185" s="462" t="s">
        <v>22</v>
      </c>
      <c r="O185" s="463"/>
      <c r="P185" s="463"/>
      <c r="Q185" s="463"/>
      <c r="R185" s="463"/>
      <c r="S185" s="463"/>
      <c r="T185" s="463"/>
      <c r="U185" s="463"/>
      <c r="V185" s="463"/>
      <c r="W185" s="463"/>
      <c r="X185" s="463"/>
      <c r="Y185" s="464"/>
    </row>
    <row r="186" spans="1:25" s="153" customFormat="1" ht="21" customHeight="1" thickTop="1" thickBot="1" x14ac:dyDescent="0.25">
      <c r="A186" s="468"/>
      <c r="B186" s="469"/>
      <c r="C186" s="469"/>
      <c r="D186" s="469"/>
      <c r="E186" s="469"/>
      <c r="F186" s="469"/>
      <c r="G186" s="469"/>
      <c r="H186" s="469"/>
      <c r="I186" s="469"/>
      <c r="J186" s="469"/>
      <c r="K186" s="469"/>
      <c r="L186" s="470"/>
      <c r="M186" s="154"/>
      <c r="N186" s="462" t="s">
        <v>43</v>
      </c>
      <c r="O186" s="463"/>
      <c r="P186" s="463"/>
      <c r="Q186" s="463"/>
      <c r="R186" s="463"/>
      <c r="S186" s="463"/>
      <c r="T186" s="463"/>
      <c r="U186" s="463"/>
      <c r="V186" s="463"/>
      <c r="W186" s="463"/>
      <c r="X186" s="463"/>
      <c r="Y186" s="464"/>
    </row>
    <row r="187" spans="1:25" s="153" customFormat="1" ht="21" customHeight="1" thickTop="1" thickBot="1" x14ac:dyDescent="0.25">
      <c r="A187" s="471" t="s">
        <v>11</v>
      </c>
      <c r="B187" s="472"/>
      <c r="C187" s="473"/>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1" t="s">
        <v>64</v>
      </c>
      <c r="P189" s="461"/>
      <c r="Q189" s="461"/>
      <c r="R189" s="461"/>
      <c r="S189" s="461"/>
      <c r="T189" s="461"/>
      <c r="U189" s="461"/>
      <c r="V189" s="461"/>
      <c r="W189" s="461"/>
      <c r="X189" s="461"/>
      <c r="Y189" s="47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1" t="s">
        <v>80</v>
      </c>
      <c r="D192" s="461"/>
      <c r="E192" s="461"/>
      <c r="F192" s="461"/>
      <c r="G192" s="461"/>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0" t="s">
        <v>65</v>
      </c>
      <c r="E193" s="460"/>
      <c r="F193" s="460"/>
      <c r="G193" s="460"/>
      <c r="H193" s="460"/>
      <c r="I193" s="460"/>
      <c r="J193" s="460"/>
      <c r="K193" s="460"/>
      <c r="L193" s="460"/>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1" t="s">
        <v>81</v>
      </c>
      <c r="E195" s="461"/>
      <c r="F195" s="461"/>
      <c r="G195" s="154"/>
      <c r="H195" s="154"/>
      <c r="I195" s="154"/>
      <c r="J195" s="154"/>
      <c r="K195" s="154"/>
      <c r="L195" s="176"/>
      <c r="M195" s="175"/>
      <c r="N195" s="182"/>
      <c r="O195" s="461" t="s">
        <v>239</v>
      </c>
      <c r="P195" s="461"/>
      <c r="Q195" s="461"/>
      <c r="R195" s="461"/>
      <c r="S195" s="461"/>
      <c r="T195" s="461"/>
      <c r="U195" s="461"/>
      <c r="V195" s="461"/>
      <c r="W195" s="461"/>
      <c r="X195" s="461"/>
      <c r="Y195" s="47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1"/>
      <c r="P196" s="461"/>
      <c r="Q196" s="461"/>
      <c r="R196" s="461"/>
      <c r="S196" s="461"/>
      <c r="T196" s="461"/>
      <c r="U196" s="461"/>
      <c r="V196" s="461"/>
      <c r="W196" s="461"/>
      <c r="X196" s="461"/>
      <c r="Y196" s="47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0" t="s">
        <v>78</v>
      </c>
      <c r="P197" s="460"/>
      <c r="Q197" s="460"/>
      <c r="R197" s="460"/>
      <c r="S197" s="460"/>
      <c r="T197" s="460"/>
      <c r="U197" s="460"/>
      <c r="V197" s="460"/>
      <c r="W197" s="460"/>
      <c r="X197" s="460"/>
      <c r="Y197" s="498"/>
    </row>
    <row r="198" spans="1:25" s="153" customFormat="1" ht="21" customHeight="1" x14ac:dyDescent="0.2">
      <c r="A198" s="170"/>
      <c r="B198" s="460" t="s">
        <v>72</v>
      </c>
      <c r="C198" s="460"/>
      <c r="D198" s="460"/>
      <c r="E198" s="460"/>
      <c r="F198" s="167"/>
      <c r="G198" s="175"/>
      <c r="H198" s="175"/>
      <c r="I198" s="175"/>
      <c r="J198" s="175"/>
      <c r="K198" s="175"/>
      <c r="L198" s="176"/>
      <c r="M198" s="175"/>
      <c r="N198" s="182"/>
      <c r="O198" s="501" t="s">
        <v>240</v>
      </c>
      <c r="P198" s="501"/>
      <c r="Q198" s="501"/>
      <c r="R198" s="501"/>
      <c r="S198" s="501"/>
      <c r="T198" s="501"/>
      <c r="U198" s="501"/>
      <c r="V198" s="501"/>
      <c r="W198" s="501"/>
      <c r="X198" s="501"/>
      <c r="Y198" s="50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1"/>
      <c r="P199" s="501"/>
      <c r="Q199" s="501"/>
      <c r="R199" s="501"/>
      <c r="S199" s="501"/>
      <c r="T199" s="501"/>
      <c r="U199" s="501"/>
      <c r="V199" s="501"/>
      <c r="W199" s="501"/>
      <c r="X199" s="501"/>
      <c r="Y199" s="502"/>
    </row>
    <row r="200" spans="1:25" s="153" customFormat="1" ht="21" customHeight="1" x14ac:dyDescent="0.2">
      <c r="A200" s="170"/>
      <c r="B200" s="460" t="s">
        <v>60</v>
      </c>
      <c r="C200" s="460"/>
      <c r="D200" s="460"/>
      <c r="E200" s="460"/>
      <c r="F200" s="460"/>
      <c r="G200" s="460"/>
      <c r="H200" s="460"/>
      <c r="I200" s="460"/>
      <c r="J200" s="460"/>
      <c r="K200" s="175"/>
      <c r="L200" s="176"/>
      <c r="M200" s="175"/>
      <c r="N200" s="184"/>
      <c r="O200" s="461" t="s">
        <v>79</v>
      </c>
      <c r="P200" s="461"/>
      <c r="Q200" s="461"/>
      <c r="R200" s="461"/>
      <c r="S200" s="461"/>
      <c r="T200" s="461"/>
      <c r="U200" s="461"/>
      <c r="V200" s="461"/>
      <c r="W200" s="461"/>
      <c r="X200" s="461"/>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Prof.univ.dr.habil.ing.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6" t="s">
        <v>271</v>
      </c>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c r="Y212" s="396"/>
    </row>
    <row r="213" spans="1:25" ht="18" x14ac:dyDescent="0.2">
      <c r="A213" s="397" t="str">
        <f>A20</f>
        <v>Pentru seria de studenti 2023-2025</v>
      </c>
      <c r="B213" s="397"/>
      <c r="C213" s="397"/>
      <c r="D213" s="397"/>
      <c r="E213" s="397"/>
      <c r="F213" s="397"/>
      <c r="G213" s="397"/>
      <c r="H213" s="397"/>
      <c r="I213" s="397"/>
      <c r="J213" s="397"/>
      <c r="K213" s="397"/>
      <c r="L213" s="397"/>
      <c r="M213" s="397"/>
      <c r="N213" s="397"/>
      <c r="O213" s="397"/>
      <c r="P213" s="397"/>
      <c r="Q213" s="397"/>
      <c r="R213" s="397"/>
      <c r="S213" s="397"/>
      <c r="T213" s="397"/>
      <c r="U213" s="397"/>
      <c r="V213" s="397"/>
      <c r="W213" s="397"/>
      <c r="X213" s="397"/>
      <c r="Y213" s="397"/>
    </row>
    <row r="214" spans="1:25" ht="15.75" thickBot="1" x14ac:dyDescent="0.3">
      <c r="A214" s="398" t="str">
        <f>A21</f>
        <v>ANUL I (2023-2024)</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row>
    <row r="215" spans="1:25" ht="14.25" customHeight="1" thickTop="1" thickBot="1" x14ac:dyDescent="0.25">
      <c r="A215" s="99"/>
      <c r="B215" s="39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thickTop="1" x14ac:dyDescent="0.2">
      <c r="A216" s="381" t="s">
        <v>33</v>
      </c>
      <c r="B216" s="383"/>
      <c r="C216" s="384"/>
      <c r="D216" s="384"/>
      <c r="E216" s="384"/>
      <c r="F216" s="384"/>
      <c r="G216" s="384"/>
      <c r="H216" s="384"/>
      <c r="I216" s="384"/>
      <c r="J216" s="384"/>
      <c r="K216" s="384"/>
      <c r="L216" s="384"/>
      <c r="M216" s="385"/>
      <c r="N216" s="383" t="s">
        <v>324</v>
      </c>
      <c r="O216" s="384"/>
      <c r="P216" s="384"/>
      <c r="Q216" s="384"/>
      <c r="R216" s="384"/>
      <c r="S216" s="384"/>
      <c r="T216" s="384"/>
      <c r="U216" s="384"/>
      <c r="V216" s="384"/>
      <c r="W216" s="384"/>
      <c r="X216" s="384"/>
      <c r="Y216" s="385"/>
    </row>
    <row r="217" spans="1:25" ht="14.25" x14ac:dyDescent="0.2">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75" thickBot="1" x14ac:dyDescent="0.25">
      <c r="A218" s="382"/>
      <c r="B218" s="389" t="str">
        <f>IF(ISBLANK(B216),"",CONCATENATE($E$17,$F$17,".",$G$17,".","0",RIGHT($B$215,1),".",RIGHT(L218,1),$A$50,"-",A216))</f>
        <v/>
      </c>
      <c r="C218" s="390"/>
      <c r="D218" s="391"/>
      <c r="E218" s="350"/>
      <c r="F218" s="350"/>
      <c r="G218" s="351"/>
      <c r="H218" s="352"/>
      <c r="I218" s="352"/>
      <c r="J218" s="352"/>
      <c r="K218" s="353"/>
      <c r="L218" s="345"/>
      <c r="M218" s="349"/>
      <c r="N218" s="389" t="str">
        <f>IF(ISBLANK(N216),"",CONCATENATE($E$17,$F$17,".",$G$17,".","0",RIGHT($N$215,1),".",RIGHT(X218,1),$A$50,"-",A216))</f>
        <v>M4.23.02.10-01</v>
      </c>
      <c r="O218" s="390"/>
      <c r="P218" s="391"/>
      <c r="Q218" s="350">
        <v>2</v>
      </c>
      <c r="R218" s="350" t="s">
        <v>140</v>
      </c>
      <c r="S218" s="351">
        <v>28</v>
      </c>
      <c r="T218" s="352">
        <v>0</v>
      </c>
      <c r="U218" s="352">
        <v>0</v>
      </c>
      <c r="V218" s="352">
        <v>0</v>
      </c>
      <c r="W218" s="353">
        <v>0</v>
      </c>
      <c r="X218" s="345"/>
      <c r="Y218" s="349">
        <v>22</v>
      </c>
    </row>
    <row r="219" spans="1:25" thickTop="1" x14ac:dyDescent="0.2">
      <c r="A219" s="381" t="s">
        <v>34</v>
      </c>
      <c r="B219" s="393"/>
      <c r="C219" s="394"/>
      <c r="D219" s="394"/>
      <c r="E219" s="394"/>
      <c r="F219" s="394"/>
      <c r="G219" s="394"/>
      <c r="H219" s="394"/>
      <c r="I219" s="394"/>
      <c r="J219" s="394"/>
      <c r="K219" s="394"/>
      <c r="L219" s="394"/>
      <c r="M219" s="395"/>
      <c r="N219" s="383"/>
      <c r="O219" s="384"/>
      <c r="P219" s="384"/>
      <c r="Q219" s="384"/>
      <c r="R219" s="384"/>
      <c r="S219" s="384"/>
      <c r="T219" s="384"/>
      <c r="U219" s="384"/>
      <c r="V219" s="384"/>
      <c r="W219" s="384"/>
      <c r="X219" s="384"/>
      <c r="Y219" s="385"/>
    </row>
    <row r="220" spans="1:25" ht="14.25" x14ac:dyDescent="0.2">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25">
      <c r="A221" s="382"/>
      <c r="B221" s="389" t="str">
        <f>IF(ISBLANK(B219),"",CONCATENATE($E$17,$F$17,".",$G$17,".","0",RIGHT($B$215,1),".",RIGHT(L221,1),$A$50,"-",A219))</f>
        <v/>
      </c>
      <c r="C221" s="390"/>
      <c r="D221" s="391"/>
      <c r="E221" s="350"/>
      <c r="F221" s="350"/>
      <c r="G221" s="351"/>
      <c r="H221" s="352"/>
      <c r="I221" s="352"/>
      <c r="J221" s="352"/>
      <c r="K221" s="353"/>
      <c r="L221" s="345"/>
      <c r="M221" s="349"/>
      <c r="N221" s="389" t="str">
        <f>IF(ISBLANK(N219),"",CONCATENATE($E$17,$F$17,".",$G$17,".","0",RIGHT($N$215,1),".",RIGHT(X221,1),$A$50,"-",A219))</f>
        <v/>
      </c>
      <c r="O221" s="390"/>
      <c r="P221" s="391"/>
      <c r="Q221" s="350"/>
      <c r="R221" s="350"/>
      <c r="S221" s="351"/>
      <c r="T221" s="352"/>
      <c r="U221" s="352"/>
      <c r="V221" s="352"/>
      <c r="W221" s="353"/>
      <c r="X221" s="345"/>
      <c r="Y221" s="349"/>
    </row>
    <row r="222" spans="1:25" thickTop="1" x14ac:dyDescent="0.2">
      <c r="A222" s="380" t="s">
        <v>35</v>
      </c>
      <c r="B222" s="383"/>
      <c r="C222" s="384"/>
      <c r="D222" s="384"/>
      <c r="E222" s="384"/>
      <c r="F222" s="384"/>
      <c r="G222" s="384"/>
      <c r="H222" s="384"/>
      <c r="I222" s="384"/>
      <c r="J222" s="384"/>
      <c r="K222" s="384"/>
      <c r="L222" s="384"/>
      <c r="M222" s="385"/>
      <c r="N222" s="383"/>
      <c r="O222" s="384"/>
      <c r="P222" s="384"/>
      <c r="Q222" s="384"/>
      <c r="R222" s="384"/>
      <c r="S222" s="384"/>
      <c r="T222" s="384"/>
      <c r="U222" s="384"/>
      <c r="V222" s="384"/>
      <c r="W222" s="384"/>
      <c r="X222" s="384"/>
      <c r="Y222" s="385"/>
    </row>
    <row r="223" spans="1:25" ht="14.25" x14ac:dyDescent="0.2">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25">
      <c r="A224" s="382"/>
      <c r="B224" s="389" t="str">
        <f>IF(ISBLANK(B222),"",CONCATENATE($E$17,$F$17,".",$G$17,".","0",RIGHT($B$215,1),".",RIGHT(L224,1),$A$50,"-",A222))</f>
        <v/>
      </c>
      <c r="C224" s="390"/>
      <c r="D224" s="391"/>
      <c r="E224" s="350"/>
      <c r="F224" s="350"/>
      <c r="G224" s="351"/>
      <c r="H224" s="352"/>
      <c r="I224" s="352"/>
      <c r="J224" s="352"/>
      <c r="K224" s="353"/>
      <c r="L224" s="345"/>
      <c r="M224" s="349"/>
      <c r="N224" s="389" t="str">
        <f>IF(ISBLANK(N222),"",CONCATENATE($E$17,$F$17,".",$G$17,".","0",RIGHT($N$215,1),".",RIGHT(X224,1),$A$50,"-",A222))</f>
        <v/>
      </c>
      <c r="O224" s="390"/>
      <c r="P224" s="391"/>
      <c r="Q224" s="350"/>
      <c r="R224" s="350"/>
      <c r="S224" s="351"/>
      <c r="T224" s="352"/>
      <c r="U224" s="352"/>
      <c r="V224" s="352"/>
      <c r="W224" s="353"/>
      <c r="X224" s="345"/>
      <c r="Y224" s="349"/>
    </row>
    <row r="225" spans="1:25" thickTop="1" x14ac:dyDescent="0.2">
      <c r="A225" s="380" t="s">
        <v>36</v>
      </c>
      <c r="B225" s="383"/>
      <c r="C225" s="384"/>
      <c r="D225" s="384"/>
      <c r="E225" s="384"/>
      <c r="F225" s="384"/>
      <c r="G225" s="384"/>
      <c r="H225" s="384"/>
      <c r="I225" s="384"/>
      <c r="J225" s="384"/>
      <c r="K225" s="384"/>
      <c r="L225" s="384"/>
      <c r="M225" s="385"/>
      <c r="N225" s="383"/>
      <c r="O225" s="384"/>
      <c r="P225" s="384"/>
      <c r="Q225" s="384"/>
      <c r="R225" s="384"/>
      <c r="S225" s="384"/>
      <c r="T225" s="384"/>
      <c r="U225" s="384"/>
      <c r="V225" s="384"/>
      <c r="W225" s="384"/>
      <c r="X225" s="384"/>
      <c r="Y225" s="385"/>
    </row>
    <row r="226" spans="1:25" ht="14.25" x14ac:dyDescent="0.2">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25">
      <c r="A227" s="382"/>
      <c r="B227" s="389" t="str">
        <f>IF(ISBLANK(B225),"",CONCATENATE($E$17,$F$17,".",$G$17,".","0",RIGHT($B$215,1),".",RIGHT(L227,1),$A$50,"-",A225))</f>
        <v/>
      </c>
      <c r="C227" s="390"/>
      <c r="D227" s="391"/>
      <c r="E227" s="350"/>
      <c r="F227" s="350"/>
      <c r="G227" s="351"/>
      <c r="H227" s="352"/>
      <c r="I227" s="352"/>
      <c r="J227" s="352"/>
      <c r="K227" s="353"/>
      <c r="L227" s="345"/>
      <c r="M227" s="349"/>
      <c r="N227" s="389" t="str">
        <f>IF(ISBLANK(N225),"",CONCATENATE($E$17,$F$17,".",$G$17,".","0",RIGHT($N$215,1),".",RIGHT(X227,1),$A$50,"-",A225))</f>
        <v/>
      </c>
      <c r="O227" s="390"/>
      <c r="P227" s="391"/>
      <c r="Q227" s="350"/>
      <c r="R227" s="350"/>
      <c r="S227" s="351"/>
      <c r="T227" s="352"/>
      <c r="U227" s="352"/>
      <c r="V227" s="352"/>
      <c r="W227" s="353"/>
      <c r="X227" s="345"/>
      <c r="Y227" s="349"/>
    </row>
    <row r="228" spans="1:25" ht="15.75" thickTop="1" x14ac:dyDescent="0.2"/>
    <row r="229" spans="1:25" x14ac:dyDescent="0.25">
      <c r="A229" s="392" t="s">
        <v>272</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8" x14ac:dyDescent="0.2">
      <c r="A232" s="396" t="s">
        <v>271</v>
      </c>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c r="Y232" s="396"/>
    </row>
    <row r="233" spans="1:25" ht="18" x14ac:dyDescent="0.2">
      <c r="A233" s="397" t="str">
        <f>A20</f>
        <v>Pentru seria de studenti 2023-2025</v>
      </c>
      <c r="B233" s="397"/>
      <c r="C233" s="397"/>
      <c r="D233" s="397"/>
      <c r="E233" s="397"/>
      <c r="F233" s="397"/>
      <c r="G233" s="397"/>
      <c r="H233" s="397"/>
      <c r="I233" s="397"/>
      <c r="J233" s="397"/>
      <c r="K233" s="397"/>
      <c r="L233" s="397"/>
      <c r="M233" s="397"/>
      <c r="N233" s="397"/>
      <c r="O233" s="397"/>
      <c r="P233" s="397"/>
      <c r="Q233" s="397"/>
      <c r="R233" s="397"/>
      <c r="S233" s="397"/>
      <c r="T233" s="397"/>
      <c r="U233" s="397"/>
      <c r="V233" s="397"/>
      <c r="W233" s="397"/>
      <c r="X233" s="397"/>
      <c r="Y233" s="397"/>
    </row>
    <row r="234" spans="1:25" ht="15.75" thickBot="1" x14ac:dyDescent="0.3">
      <c r="A234" s="398" t="str">
        <f>A63</f>
        <v>ANUL II (2024-2025)</v>
      </c>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row>
    <row r="235" spans="1:25" ht="16.5" thickTop="1" thickBot="1" x14ac:dyDescent="0.25">
      <c r="A235" s="99"/>
      <c r="B235" s="39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thickTop="1" x14ac:dyDescent="0.2">
      <c r="A236" s="381" t="s">
        <v>33</v>
      </c>
      <c r="B236" s="383"/>
      <c r="C236" s="384"/>
      <c r="D236" s="384"/>
      <c r="E236" s="384"/>
      <c r="F236" s="384"/>
      <c r="G236" s="384"/>
      <c r="H236" s="384"/>
      <c r="I236" s="384"/>
      <c r="J236" s="384"/>
      <c r="K236" s="384"/>
      <c r="L236" s="384"/>
      <c r="M236" s="385"/>
      <c r="N236" s="383" t="s">
        <v>324</v>
      </c>
      <c r="O236" s="384"/>
      <c r="P236" s="384"/>
      <c r="Q236" s="384"/>
      <c r="R236" s="384"/>
      <c r="S236" s="384"/>
      <c r="T236" s="384"/>
      <c r="U236" s="384"/>
      <c r="V236" s="384"/>
      <c r="W236" s="384"/>
      <c r="X236" s="384"/>
      <c r="Y236" s="385"/>
    </row>
    <row r="237" spans="1:25" ht="14.25" x14ac:dyDescent="0.2">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75" thickBot="1" x14ac:dyDescent="0.25">
      <c r="A238" s="382"/>
      <c r="B238" s="389" t="str">
        <f>IF(ISBLANK(B236),"",CONCATENATE($E$17,$F$17,".",$G$17,".","0",RIGHT($B$235,1),".",RIGHT(L238,1),$A$50,"-",A236))</f>
        <v/>
      </c>
      <c r="C238" s="390"/>
      <c r="D238" s="391"/>
      <c r="E238" s="350"/>
      <c r="F238" s="350"/>
      <c r="G238" s="351"/>
      <c r="H238" s="352"/>
      <c r="I238" s="352"/>
      <c r="J238" s="352"/>
      <c r="K238" s="353"/>
      <c r="L238" s="345"/>
      <c r="M238" s="349"/>
      <c r="N238" s="389" t="str">
        <f>IF(ISBLANK(N236),"",CONCATENATE($E$17,$F$17,".",$G$17,".","0",RIGHT($N$235,1),".",RIGHT(X238,1),$A$50,"-",A236))</f>
        <v>M4.23.04.10-01</v>
      </c>
      <c r="O238" s="390"/>
      <c r="P238" s="391"/>
      <c r="Q238" s="350">
        <v>2</v>
      </c>
      <c r="R238" s="350" t="s">
        <v>140</v>
      </c>
      <c r="S238" s="351">
        <v>28</v>
      </c>
      <c r="T238" s="352">
        <v>0</v>
      </c>
      <c r="U238" s="352">
        <v>0</v>
      </c>
      <c r="V238" s="352">
        <v>0</v>
      </c>
      <c r="W238" s="353">
        <v>0</v>
      </c>
      <c r="X238" s="345"/>
      <c r="Y238" s="349">
        <v>22</v>
      </c>
    </row>
    <row r="239" spans="1:25" thickTop="1" x14ac:dyDescent="0.2">
      <c r="A239" s="381" t="s">
        <v>34</v>
      </c>
      <c r="B239" s="393"/>
      <c r="C239" s="394"/>
      <c r="D239" s="394"/>
      <c r="E239" s="394"/>
      <c r="F239" s="394"/>
      <c r="G239" s="394"/>
      <c r="H239" s="394"/>
      <c r="I239" s="394"/>
      <c r="J239" s="394"/>
      <c r="K239" s="394"/>
      <c r="L239" s="394"/>
      <c r="M239" s="395"/>
      <c r="N239" s="383"/>
      <c r="O239" s="384"/>
      <c r="P239" s="384"/>
      <c r="Q239" s="384"/>
      <c r="R239" s="384"/>
      <c r="S239" s="384"/>
      <c r="T239" s="384"/>
      <c r="U239" s="384"/>
      <c r="V239" s="384"/>
      <c r="W239" s="384"/>
      <c r="X239" s="384"/>
      <c r="Y239" s="385"/>
    </row>
    <row r="240" spans="1:25" ht="14.25" x14ac:dyDescent="0.2">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25">
      <c r="A241" s="382"/>
      <c r="B241" s="389" t="str">
        <f>IF(ISBLANK(B239),"",CONCATENATE($E$17,$F$17,".",$G$17,".","0",RIGHT($B$235,1),".",RIGHT(L241,1),$A$50,"-",A239))</f>
        <v/>
      </c>
      <c r="C241" s="390"/>
      <c r="D241" s="391"/>
      <c r="E241" s="350"/>
      <c r="F241" s="350"/>
      <c r="G241" s="351"/>
      <c r="H241" s="352"/>
      <c r="I241" s="352"/>
      <c r="J241" s="352"/>
      <c r="K241" s="353"/>
      <c r="L241" s="345"/>
      <c r="M241" s="349"/>
      <c r="N241" s="389" t="str">
        <f>IF(ISBLANK(N239),"",CONCATENATE($E$17,$F$17,".",$G$17,".","0",RIGHT($N$235,1),".",RIGHT(X241,1),$A$50,"-",A239))</f>
        <v/>
      </c>
      <c r="O241" s="390"/>
      <c r="P241" s="391"/>
      <c r="Q241" s="350"/>
      <c r="R241" s="350"/>
      <c r="S241" s="351"/>
      <c r="T241" s="352"/>
      <c r="U241" s="352"/>
      <c r="V241" s="352"/>
      <c r="W241" s="353"/>
      <c r="X241" s="345"/>
      <c r="Y241" s="349"/>
    </row>
    <row r="242" spans="1:25" thickTop="1" x14ac:dyDescent="0.2">
      <c r="A242" s="380" t="s">
        <v>35</v>
      </c>
      <c r="B242" s="383"/>
      <c r="C242" s="384"/>
      <c r="D242" s="384"/>
      <c r="E242" s="384"/>
      <c r="F242" s="384"/>
      <c r="G242" s="384"/>
      <c r="H242" s="384"/>
      <c r="I242" s="384"/>
      <c r="J242" s="384"/>
      <c r="K242" s="384"/>
      <c r="L242" s="384"/>
      <c r="M242" s="385"/>
      <c r="N242" s="383"/>
      <c r="O242" s="384"/>
      <c r="P242" s="384"/>
      <c r="Q242" s="384"/>
      <c r="R242" s="384"/>
      <c r="S242" s="384"/>
      <c r="T242" s="384"/>
      <c r="U242" s="384"/>
      <c r="V242" s="384"/>
      <c r="W242" s="384"/>
      <c r="X242" s="384"/>
      <c r="Y242" s="385"/>
    </row>
    <row r="243" spans="1:25" ht="14.25" x14ac:dyDescent="0.2">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25">
      <c r="A244" s="382"/>
      <c r="B244" s="389" t="str">
        <f>IF(ISBLANK(B242),"",CONCATENATE($E$17,$F$17,".",$G$17,".","0",RIGHT($B$235,1),".",RIGHT(L244,1),$A$50,"-",A242))</f>
        <v/>
      </c>
      <c r="C244" s="390"/>
      <c r="D244" s="391"/>
      <c r="E244" s="350"/>
      <c r="F244" s="350"/>
      <c r="G244" s="351"/>
      <c r="H244" s="352"/>
      <c r="I244" s="352"/>
      <c r="J244" s="352"/>
      <c r="K244" s="353"/>
      <c r="L244" s="345"/>
      <c r="M244" s="349"/>
      <c r="N244" s="389" t="str">
        <f>IF(ISBLANK(N242),"",CONCATENATE($E$17,$F$17,".",$G$17,".","0",RIGHT($N$235,1),".",RIGHT(X244,1),$A$50,"-",A242))</f>
        <v/>
      </c>
      <c r="O244" s="390"/>
      <c r="P244" s="391"/>
      <c r="Q244" s="350"/>
      <c r="R244" s="350"/>
      <c r="S244" s="351"/>
      <c r="T244" s="352"/>
      <c r="U244" s="352"/>
      <c r="V244" s="352"/>
      <c r="W244" s="353"/>
      <c r="X244" s="345"/>
      <c r="Y244" s="349"/>
    </row>
    <row r="245" spans="1:25" thickTop="1" x14ac:dyDescent="0.2">
      <c r="A245" s="380" t="s">
        <v>36</v>
      </c>
      <c r="B245" s="383"/>
      <c r="C245" s="384"/>
      <c r="D245" s="384"/>
      <c r="E245" s="384"/>
      <c r="F245" s="384"/>
      <c r="G245" s="384"/>
      <c r="H245" s="384"/>
      <c r="I245" s="384"/>
      <c r="J245" s="384"/>
      <c r="K245" s="384"/>
      <c r="L245" s="384"/>
      <c r="M245" s="385"/>
      <c r="N245" s="383"/>
      <c r="O245" s="384"/>
      <c r="P245" s="384"/>
      <c r="Q245" s="384"/>
      <c r="R245" s="384"/>
      <c r="S245" s="384"/>
      <c r="T245" s="384"/>
      <c r="U245" s="384"/>
      <c r="V245" s="384"/>
      <c r="W245" s="384"/>
      <c r="X245" s="384"/>
      <c r="Y245" s="385"/>
    </row>
    <row r="246" spans="1:25" ht="14.25" x14ac:dyDescent="0.2">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25">
      <c r="A247" s="382"/>
      <c r="B247" s="389" t="str">
        <f>IF(ISBLANK(B245),"",CONCATENATE($E$17,$F$17,".",$G$17,".","0",RIGHT($B$235,1),".",RIGHT(L247,1),$A$50,"-",A245))</f>
        <v/>
      </c>
      <c r="C247" s="390"/>
      <c r="D247" s="391"/>
      <c r="E247" s="350"/>
      <c r="F247" s="350"/>
      <c r="G247" s="351"/>
      <c r="H247" s="352"/>
      <c r="I247" s="352"/>
      <c r="J247" s="352"/>
      <c r="K247" s="353"/>
      <c r="L247" s="345"/>
      <c r="M247" s="349"/>
      <c r="N247" s="389" t="str">
        <f>IF(ISBLANK(N245),"",CONCATENATE($E$17,$F$17,".",$G$17,".","0",RIGHT($N$235,1),".",RIGHT(X247,1),$A$50,"-",A245))</f>
        <v/>
      </c>
      <c r="O247" s="390"/>
      <c r="P247" s="391"/>
      <c r="Q247" s="350"/>
      <c r="R247" s="350"/>
      <c r="S247" s="351"/>
      <c r="T247" s="352"/>
      <c r="U247" s="352"/>
      <c r="V247" s="352"/>
      <c r="W247" s="353"/>
      <c r="X247" s="345"/>
      <c r="Y247" s="349"/>
    </row>
    <row r="248" spans="1:25" ht="15.75" thickTop="1" x14ac:dyDescent="0.2"/>
    <row r="249" spans="1:25" x14ac:dyDescent="0.25">
      <c r="A249" s="392" t="s">
        <v>272</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3" t="s">
        <v>132</v>
      </c>
      <c r="B416" s="503"/>
      <c r="C416" s="503"/>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9"/>
      <c r="AX417" s="499"/>
      <c r="AY417" s="499"/>
      <c r="AZ417" s="499"/>
      <c r="BA417" s="197"/>
      <c r="BB417" s="500" t="s">
        <v>133</v>
      </c>
      <c r="BC417" s="500"/>
      <c r="BD417" s="500"/>
      <c r="BE417" s="198"/>
      <c r="BF417" s="198"/>
      <c r="BG417" s="198"/>
      <c r="BH417" s="500" t="s">
        <v>134</v>
      </c>
      <c r="BI417" s="500"/>
      <c r="BJ417" s="500"/>
      <c r="BK417" s="500"/>
      <c r="BL417" s="500"/>
      <c r="BM417" s="500"/>
      <c r="BN417" s="500"/>
      <c r="BO417" s="500"/>
      <c r="BP417" s="197"/>
      <c r="BQ417" s="198"/>
      <c r="BR417" s="500" t="s">
        <v>135</v>
      </c>
      <c r="BS417" s="500"/>
      <c r="BT417" s="500"/>
      <c r="BU417" s="500"/>
      <c r="BV417" s="500"/>
      <c r="BW417" s="500"/>
      <c r="BX417" s="500"/>
      <c r="BY417" s="500"/>
      <c r="BZ417" s="500"/>
      <c r="CA417" s="50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0"/>
      <c r="T418" s="50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0" t="s">
        <v>137</v>
      </c>
      <c r="AV418" s="50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2</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0" t="s">
        <v>137</v>
      </c>
      <c r="AV426" s="50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9" t="s">
        <v>226</v>
      </c>
      <c r="BB438" s="489"/>
      <c r="BC438" s="489"/>
      <c r="BD438" s="489"/>
      <c r="BE438" s="198"/>
      <c r="BF438" s="198"/>
      <c r="BG438" s="201" t="s">
        <v>229</v>
      </c>
      <c r="BH438" s="197"/>
      <c r="BI438" s="197"/>
      <c r="BJ438" s="197"/>
      <c r="BK438" s="197"/>
      <c r="BL438" s="197"/>
      <c r="BM438" s="489" t="s">
        <v>226</v>
      </c>
      <c r="BN438" s="489"/>
      <c r="BO438" s="489"/>
      <c r="BP438" s="489"/>
      <c r="BQ438" s="198"/>
      <c r="BR438" s="201" t="s">
        <v>230</v>
      </c>
      <c r="BS438" s="197"/>
      <c r="BT438" s="197"/>
      <c r="BU438" s="197"/>
      <c r="BV438" s="197"/>
      <c r="BW438" s="197"/>
      <c r="BX438" s="489" t="s">
        <v>226</v>
      </c>
      <c r="BY438" s="489"/>
      <c r="BZ438" s="489"/>
      <c r="CA438" s="489"/>
      <c r="CB438" s="197"/>
      <c r="CC438" s="201" t="s">
        <v>232</v>
      </c>
      <c r="CD438" s="197"/>
      <c r="CE438" s="197"/>
      <c r="CF438" s="197"/>
      <c r="CG438" s="197"/>
      <c r="CH438" s="197"/>
      <c r="CI438" s="489" t="s">
        <v>226</v>
      </c>
      <c r="CJ438" s="489"/>
      <c r="CK438" s="489"/>
      <c r="CL438" s="489"/>
      <c r="CM438" s="489" t="s">
        <v>231</v>
      </c>
      <c r="CN438" s="489"/>
      <c r="CO438" s="489"/>
      <c r="CP438" s="48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0" t="s">
        <v>228</v>
      </c>
      <c r="AV449" s="491"/>
      <c r="AW449" s="491"/>
      <c r="AX449" s="491"/>
      <c r="AY449" s="492"/>
      <c r="AZ449" s="202"/>
      <c r="BA449" s="212">
        <f>SUM(BA440:BA448)</f>
        <v>0</v>
      </c>
      <c r="BB449" s="212">
        <f t="shared" ref="BB449:BD449" si="7">SUM(BB440:BB448)</f>
        <v>0</v>
      </c>
      <c r="BC449" s="212">
        <f t="shared" si="7"/>
        <v>0</v>
      </c>
      <c r="BD449" s="212">
        <f t="shared" si="7"/>
        <v>0</v>
      </c>
      <c r="BE449" s="198"/>
      <c r="BF449" s="198"/>
      <c r="BG449" s="490" t="s">
        <v>228</v>
      </c>
      <c r="BH449" s="491"/>
      <c r="BI449" s="491"/>
      <c r="BJ449" s="491"/>
      <c r="BK449" s="492"/>
      <c r="BL449" s="202"/>
      <c r="BM449" s="212">
        <f>SUM(BM440:BM448)</f>
        <v>0</v>
      </c>
      <c r="BN449" s="212">
        <f t="shared" ref="BN449" si="8">SUM(BN440:BN448)</f>
        <v>0</v>
      </c>
      <c r="BO449" s="212">
        <f t="shared" ref="BO449" si="9">SUM(BO440:BO448)</f>
        <v>0</v>
      </c>
      <c r="BP449" s="212">
        <f t="shared" ref="BP449" si="10">SUM(BP440:BP448)</f>
        <v>0</v>
      </c>
      <c r="BQ449" s="198"/>
      <c r="BR449" s="490" t="s">
        <v>228</v>
      </c>
      <c r="BS449" s="491"/>
      <c r="BT449" s="491"/>
      <c r="BU449" s="491"/>
      <c r="BV449" s="492"/>
      <c r="BW449" s="202"/>
      <c r="BX449" s="212">
        <f>SUM(BX440:BX448)</f>
        <v>0</v>
      </c>
      <c r="BY449" s="212">
        <f t="shared" ref="BY449" si="11">SUM(BY440:BY448)</f>
        <v>0</v>
      </c>
      <c r="BZ449" s="212">
        <f t="shared" ref="BZ449" si="12">SUM(BZ440:BZ448)</f>
        <v>0</v>
      </c>
      <c r="CA449" s="212">
        <f t="shared" ref="CA449" si="13">SUM(CA440:CA448)</f>
        <v>0</v>
      </c>
      <c r="CB449" s="197"/>
      <c r="CC449" s="490" t="s">
        <v>228</v>
      </c>
      <c r="CD449" s="491"/>
      <c r="CE449" s="491"/>
      <c r="CF449" s="491"/>
      <c r="CG449" s="49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CLOUD COMPUTING AND INTERNET OF THINGS/ PROCESARE CLOUD SI INTERNETUL LUCRURILOR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3" t="s">
        <v>163</v>
      </c>
      <c r="AU478" s="494"/>
      <c r="AV478" s="494"/>
      <c r="AW478" s="494"/>
      <c r="AX478" s="494"/>
      <c r="AY478" s="494"/>
      <c r="AZ478" s="494"/>
      <c r="BA478" s="494"/>
      <c r="BB478" s="494"/>
      <c r="BC478" s="494"/>
      <c r="BD478" s="494"/>
      <c r="BE478" s="494"/>
      <c r="BF478" s="494"/>
      <c r="BG478" s="494"/>
      <c r="BH478" s="494"/>
      <c r="BI478" s="494"/>
      <c r="BJ478" s="494"/>
      <c r="BK478" s="494"/>
      <c r="BL478" s="494"/>
      <c r="BM478" s="494"/>
      <c r="BN478" s="494"/>
      <c r="BO478" s="494"/>
      <c r="BP478" s="494"/>
      <c r="BQ478" s="494"/>
      <c r="BR478" s="49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M4.23.01.V1-ij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50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M4.23.01.V2-ij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DCAV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50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M4.23.01.V3</v>
      </c>
      <c r="AU482" s="202">
        <v>3</v>
      </c>
      <c r="AV482" s="204" t="str">
        <f>IF(COUNTIFS($B$29,"&lt;&gt;"&amp;"",$B$29,"&lt;&gt;*op?ional*",$B$29,"&lt;&gt;*Disciplin? facultativ?*"),$B$29,"")</f>
        <v>Elective 1 (choose one from Master CI/ IT/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DCAV</v>
      </c>
      <c r="BQ482" s="206">
        <f t="shared" si="25"/>
        <v>12.5</v>
      </c>
      <c r="BR482" s="202">
        <f>IF($AV$482="","",IF($BF$482&lt;&gt;"",$BF$482,0)+IF($BL$482&lt;&gt;"",$BL$482,0)+IF($BN$482&lt;&gt;"",$BN$482,0))</f>
        <v>175</v>
      </c>
      <c r="BS482" s="332">
        <f t="shared" si="26"/>
        <v>1</v>
      </c>
      <c r="BT482" s="208" t="str">
        <f t="shared" si="27"/>
        <v>2023</v>
      </c>
      <c r="BU482" s="197"/>
      <c r="BV482" s="197"/>
      <c r="BW482" s="197"/>
      <c r="BX482" s="202">
        <f>SUM(G31:J31)</f>
        <v>56</v>
      </c>
      <c r="BY482" s="50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M4.23.01.V4</v>
      </c>
      <c r="AU483" s="202">
        <v>4</v>
      </c>
      <c r="AV483" s="204" t="str">
        <f>IF(COUNTIFS($B$32,"&lt;&gt;"&amp;"",$B$32,"&lt;&gt;*op?ional*",$B$32,"&lt;&gt;*Disciplin? facultativ?*"),$B$32,"")</f>
        <v>Research Topics in CC and IoT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2023</v>
      </c>
      <c r="BU483" s="197"/>
      <c r="BV483" s="197"/>
      <c r="BW483" s="197"/>
      <c r="BX483" s="202">
        <f>SUM(G34:J34)</f>
        <v>28</v>
      </c>
      <c r="BY483" s="50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50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3" t="s">
        <v>189</v>
      </c>
      <c r="AU489" s="496"/>
      <c r="AV489" s="496"/>
      <c r="AW489" s="496"/>
      <c r="AX489" s="496"/>
      <c r="AY489" s="496"/>
      <c r="AZ489" s="496"/>
      <c r="BA489" s="496"/>
      <c r="BB489" s="496"/>
      <c r="BC489" s="496"/>
      <c r="BD489" s="496"/>
      <c r="BE489" s="496"/>
      <c r="BF489" s="496"/>
      <c r="BG489" s="496"/>
      <c r="BH489" s="496"/>
      <c r="BI489" s="496"/>
      <c r="BJ489" s="496"/>
      <c r="BK489" s="496"/>
      <c r="BL489" s="496"/>
      <c r="BM489" s="496"/>
      <c r="BN489" s="496"/>
      <c r="BO489" s="496"/>
      <c r="BP489" s="496"/>
      <c r="BQ489" s="496"/>
      <c r="BR489" s="49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M4.23.02.A1-ij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50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M4.23.02.A2-ij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DA</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50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M4.23.02.A3</v>
      </c>
      <c r="AU492" s="202">
        <v>3</v>
      </c>
      <c r="AV492" s="204" t="str">
        <f>IF(COUNTIFS($N$29,"&lt;&gt;"&amp;"",$N$29,"&lt;&gt;*op?ional*",$N$29,"&lt;&gt;*Disciplin? facultativ?*"),$N$29,"")</f>
        <v>Elective 2 (choose one from Master CI/ IT/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DA</v>
      </c>
      <c r="BQ492" s="206">
        <f t="shared" si="33"/>
        <v>12.5</v>
      </c>
      <c r="BR492" s="202">
        <f>IF($AV$482="","",IF($NF$482&lt;&gt;"",$NF$482,0)+IF($NL$482&lt;&gt;"",$NL$482,0)+IF($NN$482&lt;&gt;"",$NN$482,0))</f>
        <v>0</v>
      </c>
      <c r="BS492" s="332">
        <f t="shared" si="34"/>
        <v>1</v>
      </c>
      <c r="BT492" s="208" t="str">
        <f t="shared" si="27"/>
        <v>2023</v>
      </c>
      <c r="BU492" s="197"/>
      <c r="BV492" s="197"/>
      <c r="BW492" s="197"/>
      <c r="BX492" s="202">
        <f>SUM(S31:V31)</f>
        <v>56</v>
      </c>
      <c r="BY492" s="50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M4.23.02.V4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2023</v>
      </c>
      <c r="BU493" s="197"/>
      <c r="BV493" s="197"/>
      <c r="BW493" s="197"/>
      <c r="BX493" s="202">
        <f>SUM(S34:V34)</f>
        <v>28</v>
      </c>
      <c r="BY493" s="50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M4.23.02.C5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2023</v>
      </c>
      <c r="BU494" s="197"/>
      <c r="BV494" s="197"/>
      <c r="BW494" s="197"/>
      <c r="BX494" s="202">
        <f>SUM(S37:V37)</f>
        <v>21</v>
      </c>
      <c r="BY494" s="50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50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3" t="s">
        <v>190</v>
      </c>
      <c r="AU499" s="496"/>
      <c r="AV499" s="496"/>
      <c r="AW499" s="496"/>
      <c r="AX499" s="496"/>
      <c r="AY499" s="496"/>
      <c r="AZ499" s="496"/>
      <c r="BA499" s="496"/>
      <c r="BB499" s="496"/>
      <c r="BC499" s="496"/>
      <c r="BD499" s="496"/>
      <c r="BE499" s="496"/>
      <c r="BF499" s="496"/>
      <c r="BG499" s="496"/>
      <c r="BH499" s="496"/>
      <c r="BI499" s="496"/>
      <c r="BJ499" s="496"/>
      <c r="BK499" s="496"/>
      <c r="BL499" s="496"/>
      <c r="BM499" s="496"/>
      <c r="BN499" s="496"/>
      <c r="BO499" s="496"/>
      <c r="BP499" s="496"/>
      <c r="BQ499" s="496"/>
      <c r="BR499" s="49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M4.23.03.V1-ij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50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M4.23.03.V2-ij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DCAV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50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M4.23.03.V3</v>
      </c>
      <c r="AU502" s="202">
        <v>3</v>
      </c>
      <c r="AV502" s="204" t="str">
        <f>IF(COUNTIFS($B$71,"&lt;&gt;"&amp;"",$B$71,"&lt;&gt;*op?ional*",$B$71,"&lt;&gt;*Disciplin? facultativ?*"),$B$71,"")</f>
        <v>Elective 3 (choose one from Master CI/ IT/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DCAV</v>
      </c>
      <c r="BQ502" s="206">
        <f t="shared" si="40"/>
        <v>12.5</v>
      </c>
      <c r="BR502" s="202">
        <f>IF($AV$482="","",IF($BF$482&lt;&gt;"",$BF$482,0)+IF($BL$482&lt;&gt;"",$BL$482,0)+IF($BN$482&lt;&gt;"",$BN$482,0))</f>
        <v>175</v>
      </c>
      <c r="BS502" s="332">
        <f t="shared" si="41"/>
        <v>1</v>
      </c>
      <c r="BT502" s="208" t="str">
        <f t="shared" si="27"/>
        <v>2024</v>
      </c>
      <c r="BU502" s="197"/>
      <c r="BV502" s="197"/>
      <c r="BW502" s="197"/>
      <c r="BX502" s="202">
        <f>SUM(G73:J73)</f>
        <v>56</v>
      </c>
      <c r="BY502" s="50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M4.23.03.S4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2024</v>
      </c>
      <c r="BU503" s="197"/>
      <c r="BV503" s="197"/>
      <c r="BW503" s="197"/>
      <c r="BX503" s="202">
        <f>SUM(G76:J76)</f>
        <v>28</v>
      </c>
      <c r="BY503" s="50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50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3" t="s">
        <v>191</v>
      </c>
      <c r="AU509" s="496"/>
      <c r="AV509" s="496"/>
      <c r="AW509" s="496"/>
      <c r="AX509" s="496"/>
      <c r="AY509" s="496"/>
      <c r="AZ509" s="496"/>
      <c r="BA509" s="496"/>
      <c r="BB509" s="496"/>
      <c r="BC509" s="496"/>
      <c r="BD509" s="496"/>
      <c r="BE509" s="496"/>
      <c r="BF509" s="496"/>
      <c r="BG509" s="496"/>
      <c r="BH509" s="496"/>
      <c r="BI509" s="496"/>
      <c r="BJ509" s="496"/>
      <c r="BK509" s="496"/>
      <c r="BL509" s="496"/>
      <c r="BM509" s="496"/>
      <c r="BN509" s="496"/>
      <c r="BO509" s="496"/>
      <c r="BP509" s="496"/>
      <c r="BQ509" s="496"/>
      <c r="BR509" s="49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M4.23.04.S1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2024</v>
      </c>
      <c r="BU510" s="197"/>
      <c r="BV510" s="197"/>
      <c r="BW510" s="197"/>
      <c r="BX510" s="202">
        <f>SUM(S67:V67)</f>
        <v>0</v>
      </c>
      <c r="BY510" s="50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M4.23.04.S2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2024</v>
      </c>
      <c r="BU511" s="197"/>
      <c r="BV511" s="197"/>
      <c r="BW511" s="197"/>
      <c r="BX511" s="202">
        <f>SUM(S70:V70)</f>
        <v>0</v>
      </c>
      <c r="BY511" s="50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M4.23.04.S3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2024</v>
      </c>
      <c r="BU512" s="197"/>
      <c r="BV512" s="197"/>
      <c r="BW512" s="197"/>
      <c r="BX512" s="202">
        <f>SUM(S73:V73)</f>
        <v>0</v>
      </c>
      <c r="BY512" s="50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50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3" t="s">
        <v>192</v>
      </c>
      <c r="AU520" s="496"/>
      <c r="AV520" s="496"/>
      <c r="AW520" s="496"/>
      <c r="AX520" s="496"/>
      <c r="AY520" s="496"/>
      <c r="AZ520" s="496"/>
      <c r="BA520" s="496"/>
      <c r="BB520" s="496"/>
      <c r="BC520" s="496"/>
      <c r="BD520" s="496"/>
      <c r="BE520" s="496"/>
      <c r="BF520" s="496"/>
      <c r="BG520" s="496"/>
      <c r="BH520" s="496"/>
      <c r="BI520" s="496"/>
      <c r="BJ520" s="496"/>
      <c r="BK520" s="496"/>
      <c r="BL520" s="496"/>
      <c r="BM520" s="496"/>
      <c r="BN520" s="496"/>
      <c r="BO520" s="496"/>
      <c r="BP520" s="496"/>
      <c r="BQ520" s="496"/>
      <c r="BR520" s="49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3" t="s">
        <v>163</v>
      </c>
      <c r="AU521" s="494"/>
      <c r="AV521" s="494"/>
      <c r="AW521" s="494"/>
      <c r="AX521" s="494"/>
      <c r="AY521" s="494"/>
      <c r="AZ521" s="494"/>
      <c r="BA521" s="494"/>
      <c r="BB521" s="494"/>
      <c r="BC521" s="494"/>
      <c r="BD521" s="494"/>
      <c r="BE521" s="494"/>
      <c r="BF521" s="494"/>
      <c r="BG521" s="494"/>
      <c r="BH521" s="494"/>
      <c r="BI521" s="494"/>
      <c r="BJ521" s="494"/>
      <c r="BK521" s="494"/>
      <c r="BL521" s="494"/>
      <c r="BM521" s="494"/>
      <c r="BN521" s="494"/>
      <c r="BO521" s="494"/>
      <c r="BP521" s="494"/>
      <c r="BQ521" s="494"/>
      <c r="BR521" s="49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M4.23.01.V1-01</v>
      </c>
      <c r="AU523" s="204">
        <v>1</v>
      </c>
      <c r="AV523" s="204" t="str">
        <f>IF(COUNTIFS($B$113,"&lt;&gt;"&amp;""),$B$113,"")</f>
        <v>Optional Core 1-2
IoT and Cloud Architectures and Communication Technologies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M4.23.01.V1-02</v>
      </c>
      <c r="AU524" s="202">
        <v>2</v>
      </c>
      <c r="AV524" s="204" t="str">
        <f>IF(COUNTIFS($B$116,"&lt;&gt;"&amp;""),$B$116,"")</f>
        <v>Optional Core 1-2
Communication Technologies in IoT and Cloud</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M4.23.01.V1-03</v>
      </c>
      <c r="AU525" s="202">
        <v>3</v>
      </c>
      <c r="AV525" s="204" t="str">
        <f>IF(COUNTIFS($B$119,"&lt;&gt;"&amp;""),$B$119,"")</f>
        <v>Optional Core 1-2
Smart Sensors and Sensor Networks</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M4.23.01.V1-04</v>
      </c>
      <c r="AU526" s="202">
        <v>4</v>
      </c>
      <c r="AV526" s="204" t="str">
        <f>IF(COUNTIFS($B$122,"&lt;&gt;"&amp;""),$B$122,"")</f>
        <v>Optional Core 1-2
Hardware Acceleration Techniques for Cloud Computing</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M4.23.01.V1-05</v>
      </c>
      <c r="AU527" s="202">
        <v>5</v>
      </c>
      <c r="AV527" s="204" t="str">
        <f>IF(COUNTIFS($B$125,"&lt;&gt;"&amp;""),$B$125,"")</f>
        <v>Optional Core 1-2
Cyber Physical Systems</v>
      </c>
      <c r="AW527" s="204">
        <f t="shared" si="50"/>
        <v>1</v>
      </c>
      <c r="AX527" s="204" t="str">
        <f t="shared" si="51"/>
        <v>1</v>
      </c>
      <c r="AY527" s="204" t="str">
        <f>IF($AV527="","",$F$127)</f>
        <v>E</v>
      </c>
      <c r="AZ527" s="204" t="str">
        <f t="shared" si="52"/>
        <v>DO</v>
      </c>
      <c r="BA527" s="204">
        <f>IF(COUNTIFS($B$125,"&lt;&gt;"&amp;""),ROUND($G$127/14,1),"")</f>
        <v>2</v>
      </c>
      <c r="BB527" s="204">
        <f>IF(COUNTIFS($B$125,"&lt;&gt;"&amp;""),ROUND(($H$127+$I$127+$J$127)/14,1),"")</f>
        <v>2</v>
      </c>
      <c r="BC527" s="204">
        <f>IF(COUNTIFS($B$125,"&lt;&gt;"&amp;""),ROUND(($G$127+$H$127+$I$127+$J$127)/14,1),"")</f>
        <v>4</v>
      </c>
      <c r="BD527" s="204">
        <f>IF(COUNTIFS($B$125,"&lt;&gt;"&amp;""),ROUND($G$127,1),"")</f>
        <v>28</v>
      </c>
      <c r="BE527" s="204">
        <f>IF(COUNTIFS($B$125,"&lt;&gt;"&amp;""),ROUND(($H$127+$I$127+$J$127),1),"")</f>
        <v>28</v>
      </c>
      <c r="BF527" s="204">
        <f>IF(COUNTIFS($B$125,"&lt;&gt;"&amp;""),ROUND(($G$127+$H$127+$I$127+$J$127),1),"")</f>
        <v>56</v>
      </c>
      <c r="BG527" s="202"/>
      <c r="BH527" s="204"/>
      <c r="BI527" s="204"/>
      <c r="BJ527" s="202"/>
      <c r="BK527" s="204"/>
      <c r="BL527" s="204"/>
      <c r="BM527" s="204" t="e">
        <f>IF(COUNTIFS($B$125,"&lt;&gt;"&amp;""),IF($L$127&lt;&gt;"",ROUND($L$127/14,1),""),"")</f>
        <v>#VALUE!</v>
      </c>
      <c r="BN527" s="204" t="e">
        <f>IF(COUNTIFS($B$125,"&lt;&gt;"&amp;""),IF($L$127&lt;&gt;"",ROUND($L$127,1),""),"")</f>
        <v>#VALUE!</v>
      </c>
      <c r="BO527" s="204">
        <f>IF($AV527="","",$E$127)</f>
        <v>7</v>
      </c>
      <c r="BP527" s="206">
        <f>IF(COUNTIFS($B$125,"&lt;&gt;"&amp;""),$K$127,"")</f>
        <v>0</v>
      </c>
      <c r="BQ527" s="206" t="e">
        <f t="shared" si="53"/>
        <v>#VALUE!</v>
      </c>
      <c r="BR527" s="204" t="e">
        <f t="shared" si="54"/>
        <v>#VALUE!</v>
      </c>
      <c r="BT527" s="208" t="str">
        <f t="shared" si="49"/>
        <v>2023</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M4.23.01.V1-06</v>
      </c>
      <c r="AU528" s="202">
        <v>6</v>
      </c>
      <c r="AV528" s="204" t="str">
        <f>IF(COUNTIFS($B$128,"&lt;&gt;"&amp;""),$B$128,"")</f>
        <v>Optional Core 1-2
Data Transmission, Coding and Compression</v>
      </c>
      <c r="AW528" s="204">
        <f t="shared" si="50"/>
        <v>1</v>
      </c>
      <c r="AX528" s="204" t="str">
        <f t="shared" si="51"/>
        <v>1</v>
      </c>
      <c r="AY528" s="204" t="str">
        <f>IF($AV528="","",$F$130)</f>
        <v>E</v>
      </c>
      <c r="AZ528" s="204" t="str">
        <f t="shared" si="52"/>
        <v>DO</v>
      </c>
      <c r="BA528" s="204">
        <f>IF(COUNTIFS($B$128,"&lt;&gt;"&amp;""),ROUND($G$130/14,1),"")</f>
        <v>2</v>
      </c>
      <c r="BB528" s="204">
        <f>IF(COUNTIFS($B$128,"&lt;&gt;"&amp;""),ROUND(($H$130+$I$130+$J$130)/14,1),"")</f>
        <v>2</v>
      </c>
      <c r="BC528" s="204">
        <f>IF(COUNTIFS($B$128,"&lt;&gt;"&amp;""),ROUND(($G$130+$H$130+$I$130+$J$130)/14,1),"")</f>
        <v>4</v>
      </c>
      <c r="BD528" s="204">
        <f>IF(COUNTIFS($B$128,"&lt;&gt;"&amp;""),ROUND($G$130,1),"")</f>
        <v>28</v>
      </c>
      <c r="BE528" s="204">
        <f>IF(COUNTIFS($B$128,"&lt;&gt;"&amp;""),ROUND(($H$130+$I$130+$J$130),1),"")</f>
        <v>28</v>
      </c>
      <c r="BF528" s="204">
        <f>IF(COUNTIFS($B$128,"&lt;&gt;"&amp;""),ROUND(($G$130+$H$130+$I$130+$J$130),1),"")</f>
        <v>56</v>
      </c>
      <c r="BG528" s="202"/>
      <c r="BH528" s="204"/>
      <c r="BI528" s="204"/>
      <c r="BJ528" s="202"/>
      <c r="BK528" s="204"/>
      <c r="BL528" s="204"/>
      <c r="BM528" s="204" t="e">
        <f>IF(COUNTIFS($B$128,"&lt;&gt;"&amp;""),IF($L$130&lt;&gt;"",ROUND($L$130/14,1),""),"")</f>
        <v>#VALUE!</v>
      </c>
      <c r="BN528" s="204" t="e">
        <f>IF(COUNTIFS($B$128,"&lt;&gt;"&amp;""),IF($L$130&lt;&gt;"",ROUND($L$130,1),""),"")</f>
        <v>#VALUE!</v>
      </c>
      <c r="BO528" s="204">
        <f>IF($AV528="","",$E$130)</f>
        <v>7</v>
      </c>
      <c r="BP528" s="206">
        <f>IF(COUNTIFS($B$128,"&lt;&gt;"&amp;""),$K$130,"")</f>
        <v>0</v>
      </c>
      <c r="BQ528" s="206" t="e">
        <f t="shared" si="53"/>
        <v>#VALUE!</v>
      </c>
      <c r="BR528" s="204" t="e">
        <f t="shared" si="54"/>
        <v>#VALUE!</v>
      </c>
      <c r="BT528" s="208" t="str">
        <f t="shared" si="49"/>
        <v>2023</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M4.23.01.V1-07</v>
      </c>
      <c r="AU529" s="202">
        <v>7</v>
      </c>
      <c r="AV529" s="204" t="str">
        <f>IF(COUNTIFS($B$131,"&lt;&gt;"&amp;""),$B$131,"")</f>
        <v>Optional Core 1-2
Cloud Foundations</v>
      </c>
      <c r="AW529" s="204">
        <f t="shared" si="50"/>
        <v>1</v>
      </c>
      <c r="AX529" s="204" t="str">
        <f t="shared" si="51"/>
        <v>1</v>
      </c>
      <c r="AY529" s="204" t="str">
        <f>IF($AV529="","",$F$133)</f>
        <v>E</v>
      </c>
      <c r="AZ529" s="204" t="str">
        <f t="shared" si="52"/>
        <v>DO</v>
      </c>
      <c r="BA529" s="204">
        <f>IF(COUNTIFS($B$131,"&lt;&gt;"&amp;""),ROUND($G$133/14,1),"")</f>
        <v>2</v>
      </c>
      <c r="BB529" s="204">
        <f>IF(COUNTIFS($B$131,"&lt;&gt;"&amp;""),ROUND(($H$133+$I$133+$J$133)/14,1),"")</f>
        <v>2</v>
      </c>
      <c r="BC529" s="204">
        <f>IF(COUNTIFS($B$131,"&lt;&gt;"&amp;""),ROUND(($G$133+$H$133+$I$133+$J$133)/14,1),"")</f>
        <v>4</v>
      </c>
      <c r="BD529" s="204">
        <f>IF(COUNTIFS($B$131,"&lt;&gt;"&amp;""),ROUND($G$133,1),"")</f>
        <v>28</v>
      </c>
      <c r="BE529" s="204">
        <f>IF(COUNTIFS($B$131,"&lt;&gt;"&amp;""),ROUND(($H$133+$I$133+$J$133),1),"")</f>
        <v>28</v>
      </c>
      <c r="BF529" s="204">
        <f>IF(COUNTIFS($B$131,"&lt;&gt;"&amp;""),ROUND(($G$133+$H$133+$I$133+$J$133),1),"")</f>
        <v>56</v>
      </c>
      <c r="BG529" s="202"/>
      <c r="BH529" s="204"/>
      <c r="BI529" s="204"/>
      <c r="BJ529" s="202"/>
      <c r="BK529" s="204"/>
      <c r="BL529" s="204"/>
      <c r="BM529" s="204" t="e">
        <f>IF(COUNTIFS($B$131,"&lt;&gt;"&amp;""),IF($L$133&lt;&gt;"",ROUND($L$133/14,1),""),"")</f>
        <v>#VALUE!</v>
      </c>
      <c r="BN529" s="204" t="e">
        <f>IF(COUNTIFS($B$131,"&lt;&gt;"&amp;""),IF($L$133&lt;&gt;"",ROUND($L$133,1),""),"")</f>
        <v>#VALUE!</v>
      </c>
      <c r="BO529" s="204">
        <f>IF($AV529="","",$E$133)</f>
        <v>7</v>
      </c>
      <c r="BP529" s="206">
        <f>IF(COUNTIFS($B$131,"&lt;&gt;"&amp;""),$K$133,"")</f>
        <v>0</v>
      </c>
      <c r="BQ529" s="206" t="e">
        <f t="shared" si="53"/>
        <v>#VALUE!</v>
      </c>
      <c r="BR529" s="204" t="e">
        <f t="shared" si="54"/>
        <v>#VALUE!</v>
      </c>
      <c r="BT529" s="208" t="str">
        <f t="shared" si="49"/>
        <v>2023</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3" t="s">
        <v>189</v>
      </c>
      <c r="AU533" s="494"/>
      <c r="AV533" s="494"/>
      <c r="AW533" s="494"/>
      <c r="AX533" s="494"/>
      <c r="AY533" s="494"/>
      <c r="AZ533" s="494"/>
      <c r="BA533" s="494"/>
      <c r="BB533" s="494"/>
      <c r="BC533" s="494"/>
      <c r="BD533" s="494"/>
      <c r="BE533" s="494"/>
      <c r="BF533" s="494"/>
      <c r="BG533" s="494"/>
      <c r="BH533" s="494"/>
      <c r="BI533" s="494"/>
      <c r="BJ533" s="494"/>
      <c r="BK533" s="494"/>
      <c r="BL533" s="494"/>
      <c r="BM533" s="494"/>
      <c r="BN533" s="494"/>
      <c r="BO533" s="494"/>
      <c r="BP533" s="494"/>
      <c r="BQ533" s="494"/>
      <c r="BR533" s="49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M4.23.02.A1-01</v>
      </c>
      <c r="AU534" s="204">
        <v>1</v>
      </c>
      <c r="AV534" s="204" t="str">
        <f>IF(COUNTIFS($N$113,"&lt;&gt;"&amp;""),$N$113,"")</f>
        <v>Optional Core 3-4
Mobile Cloud Computing and Applications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M4.23.02.A1-02</v>
      </c>
      <c r="AU535" s="202">
        <v>2</v>
      </c>
      <c r="AV535" s="204" t="str">
        <f>IF(COUNTIFS($N$116,"&lt;&gt;"&amp;""),$N$116,"")</f>
        <v>Optional Core 3-4
Advanced Embedded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M4.23.02.A1-03</v>
      </c>
      <c r="AU536" s="202">
        <v>3</v>
      </c>
      <c r="AV536" s="204" t="str">
        <f>IF(COUNTIFS($N$119,"&lt;&gt;"&amp;""),$N$119,"")</f>
        <v>Optional Core 3-4
Big Data in Cloud and IoT</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M4.23.02.A1-04</v>
      </c>
      <c r="AU537" s="202">
        <v>4</v>
      </c>
      <c r="AV537" s="204" t="str">
        <f>IF(COUNTIFS($N$122,"&lt;&gt;"&amp;""),$N$122,"")</f>
        <v>Optional Core 3-4
Cloud Based AI Services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2023</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M4.23.02.A1-05</v>
      </c>
      <c r="AU538" s="202">
        <v>5</v>
      </c>
      <c r="AV538" s="204" t="str">
        <f>IF(COUNTIFS($N$125,"&lt;&gt;"&amp;""),$N$125,"")</f>
        <v>Optional Core 3-4
Fault-Tolerance of IoT and Dependable Cloud Computing</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2023</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M4.23.02.A1-06</v>
      </c>
      <c r="AU539" s="202">
        <v>6</v>
      </c>
      <c r="AV539" s="204" t="str">
        <f>IF(COUNTIFS($N$128,"&lt;&gt;"&amp;""),$N$128,"")</f>
        <v>Optional Core 3-4
DevOps</v>
      </c>
      <c r="AW539" s="204">
        <f t="shared" si="55"/>
        <v>1</v>
      </c>
      <c r="AX539" s="204" t="str">
        <f t="shared" si="56"/>
        <v>2</v>
      </c>
      <c r="AY539" s="204">
        <f>IF($AV539="","",$Q$198)</f>
        <v>0</v>
      </c>
      <c r="AZ539" s="204" t="str">
        <f t="shared" si="57"/>
        <v>DO</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f>IF($AV539="","",$P$198)</f>
        <v>0</v>
      </c>
      <c r="BP539" s="206" t="str">
        <f>IF(COUNTIFS($M$197,"&lt;&gt;"&amp;""),$V$198,"")</f>
        <v/>
      </c>
      <c r="BQ539" s="206">
        <f t="shared" si="58"/>
        <v>0</v>
      </c>
      <c r="BR539" s="204">
        <f t="shared" si="59"/>
        <v>0</v>
      </c>
      <c r="BT539" s="208" t="str">
        <f t="shared" si="49"/>
        <v>2023</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3" t="s">
        <v>190</v>
      </c>
      <c r="AU544" s="494"/>
      <c r="AV544" s="494"/>
      <c r="AW544" s="494"/>
      <c r="AX544" s="494"/>
      <c r="AY544" s="494"/>
      <c r="AZ544" s="494"/>
      <c r="BA544" s="494"/>
      <c r="BB544" s="494"/>
      <c r="BC544" s="494"/>
      <c r="BD544" s="494"/>
      <c r="BE544" s="494"/>
      <c r="BF544" s="494"/>
      <c r="BG544" s="494"/>
      <c r="BH544" s="494"/>
      <c r="BI544" s="494"/>
      <c r="BJ544" s="494"/>
      <c r="BK544" s="494"/>
      <c r="BL544" s="494"/>
      <c r="BM544" s="494"/>
      <c r="BN544" s="494"/>
      <c r="BO544" s="494"/>
      <c r="BP544" s="494"/>
      <c r="BQ544" s="494"/>
      <c r="BR544" s="49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M4.23.03.V1-01</v>
      </c>
      <c r="AU545" s="204">
        <v>1</v>
      </c>
      <c r="AV545" s="204" t="str">
        <f>IF(COUNTIFS($B$151,"&lt;&gt;"&amp;""),$B$151,"")</f>
        <v>Optional Core 5-6
Security and Privacy in IoT and Cloud</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M4.23.03.V1-02</v>
      </c>
      <c r="AU546" s="204">
        <v>2</v>
      </c>
      <c r="AV546" s="204" t="str">
        <f>IF(COUNTIFS($B$154,"&lt;&gt;"&amp;""),$B$154,"")</f>
        <v>Optional Core 5-6
Advanced DSP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M4.23.03.V1-03</v>
      </c>
      <c r="AU547" s="204">
        <v>3</v>
      </c>
      <c r="AV547" s="204" t="str">
        <f>IF(COUNTIFS($B$157,"&lt;&gt;"&amp;""),$B$157,"")</f>
        <v>Optional Core 5-6
Operating Systems for IoT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M4.23.03.V1-04</v>
      </c>
      <c r="AU548" s="204">
        <v>4</v>
      </c>
      <c r="AV548" s="204" t="str">
        <f>IF(COUNTIFS($B$160,"&lt;&gt;"&amp;""),$B$160,"")</f>
        <v>Optional Core 5-6
Vehicle to X Communication</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M4.23.03.V1-05</v>
      </c>
      <c r="AU549" s="204">
        <v>5</v>
      </c>
      <c r="AV549" s="204" t="str">
        <f>IF(COUNTIFS($B$163,"&lt;&gt;"&amp;""),$B$163,"")</f>
        <v>Optional Core 5-6
Development of IoT Products</v>
      </c>
      <c r="AW549" s="204">
        <f t="shared" si="60"/>
        <v>2</v>
      </c>
      <c r="AX549" s="204" t="str">
        <f t="shared" si="61"/>
        <v>3</v>
      </c>
      <c r="AY549" s="204" t="str">
        <f>IF($AV549="","",$F$165)</f>
        <v>E</v>
      </c>
      <c r="AZ549" s="204" t="str">
        <f t="shared" si="62"/>
        <v>DO</v>
      </c>
      <c r="BA549" s="204">
        <f>IF(COUNTIFS($B$163,"&lt;&gt;"&amp;""),ROUND($G$165/14,1),"")</f>
        <v>2</v>
      </c>
      <c r="BB549" s="204">
        <f>IF(COUNTIFS($B$163,"&lt;&gt;"&amp;""),ROUND(($H$165+$I$165+$J$165)/14,1),"")</f>
        <v>2</v>
      </c>
      <c r="BC549" s="204">
        <f>IF(COUNTIFS($B$163,"&lt;&gt;"&amp;""),ROUND(($G$165+$H$165+$I$165+$J$165)/14,1),"")</f>
        <v>4</v>
      </c>
      <c r="BD549" s="204">
        <f>IF(COUNTIFS($B$163,"&lt;&gt;"&amp;""),ROUND($G$165,1),"")</f>
        <v>28</v>
      </c>
      <c r="BE549" s="204">
        <f>IF(COUNTIFS($B$163,"&lt;&gt;"&amp;""),ROUND(($H$165+$I$165+$J$165),1),"")</f>
        <v>28</v>
      </c>
      <c r="BF549" s="204">
        <f>IF(COUNTIFS($B$163,"&lt;&gt;"&amp;""),ROUND(($G$165+$H$165+$I$165+$J$165),1),"")</f>
        <v>56</v>
      </c>
      <c r="BG549" s="204"/>
      <c r="BH549" s="204"/>
      <c r="BI549" s="204"/>
      <c r="BJ549" s="204"/>
      <c r="BK549" s="204"/>
      <c r="BL549" s="204"/>
      <c r="BM549" s="204" t="e">
        <f>IF(COUNTIFS($B$163,"&lt;&gt;"&amp;""),IF($L$165&lt;&gt;"",ROUND($L$165/14,1),""),"")</f>
        <v>#VALUE!</v>
      </c>
      <c r="BN549" s="204" t="e">
        <f>IF(COUNTIFS($B$163,"&lt;&gt;"&amp;""),IF($L$165&lt;&gt;"",ROUND($L$165,1),""),"")</f>
        <v>#VALUE!</v>
      </c>
      <c r="BO549" s="204">
        <f>IF($AV549="","",$E$165)</f>
        <v>7</v>
      </c>
      <c r="BP549" s="206">
        <f>IF(COUNTIFS($B$163,"&lt;&gt;"&amp;""),$K$165,"")</f>
        <v>0</v>
      </c>
      <c r="BQ549" s="206" t="e">
        <f t="shared" si="63"/>
        <v>#VALUE!</v>
      </c>
      <c r="BR549" s="204" t="e">
        <f t="shared" si="64"/>
        <v>#VALUE!</v>
      </c>
      <c r="BT549" s="208" t="str">
        <f t="shared" si="49"/>
        <v>2024</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M4.23.03.V1-06</v>
      </c>
      <c r="AU550" s="204">
        <v>6</v>
      </c>
      <c r="AV550" s="204" t="str">
        <f>IF(COUNTIFS($B$166,"&lt;&gt;"&amp;""),$B$166,"")</f>
        <v>Optional Core 5-6
Cloud Technologies in Telecommunications</v>
      </c>
      <c r="AW550" s="204">
        <f t="shared" si="60"/>
        <v>2</v>
      </c>
      <c r="AX550" s="204" t="str">
        <f t="shared" si="61"/>
        <v>3</v>
      </c>
      <c r="AY550" s="204" t="str">
        <f>IF($AV550="","",$F$168)</f>
        <v>E</v>
      </c>
      <c r="AZ550" s="204" t="str">
        <f t="shared" si="62"/>
        <v>DO</v>
      </c>
      <c r="BA550" s="204">
        <f>IF(COUNTIFS($B$166,"&lt;&gt;"&amp;""),ROUND($G$168/14,1),"")</f>
        <v>2</v>
      </c>
      <c r="BB550" s="204">
        <f>IF(COUNTIFS($B$166,"&lt;&gt;"&amp;""),ROUND(($H$168+$I$168+$J$168)/14,1),"")</f>
        <v>2</v>
      </c>
      <c r="BC550" s="204">
        <f>IF(COUNTIFS($B$166,"&lt;&gt;"&amp;""),ROUND(($G$168+$H$168+$I$168+$J$168)/14,1),"")</f>
        <v>4</v>
      </c>
      <c r="BD550" s="204">
        <f>IF(COUNTIFS($B$166,"&lt;&gt;"&amp;""),ROUND($G$168,1),"")</f>
        <v>28</v>
      </c>
      <c r="BE550" s="204">
        <f>IF(COUNTIFS($B$166,"&lt;&gt;"&amp;""),ROUND(($H$168+$I$168+$J$168),1),"")</f>
        <v>28</v>
      </c>
      <c r="BF550" s="204">
        <f>IF(COUNTIFS($B$166,"&lt;&gt;"&amp;""),ROUND(($G$168+$H$168+$I$168+$J$168),1),"")</f>
        <v>56</v>
      </c>
      <c r="BG550" s="204"/>
      <c r="BH550" s="204"/>
      <c r="BI550" s="204"/>
      <c r="BJ550" s="204"/>
      <c r="BK550" s="204"/>
      <c r="BL550" s="204"/>
      <c r="BM550" s="204" t="e">
        <f>IF(COUNTIFS($B$166,"&lt;&gt;"&amp;""),IF($L$168&lt;&gt;"",ROUND($L$168/14,1),""),"")</f>
        <v>#VALUE!</v>
      </c>
      <c r="BN550" s="204" t="e">
        <f>IF(COUNTIFS($B$166,"&lt;&gt;"&amp;""),IF($L$168&lt;&gt;"",ROUND($L$168,1),""),"")</f>
        <v>#VALUE!</v>
      </c>
      <c r="BO550" s="204">
        <f>IF($AV550="","",$E$168)</f>
        <v>7</v>
      </c>
      <c r="BP550" s="206">
        <f>IF(COUNTIFS($B$166,"&lt;&gt;"&amp;""),$K$168,"")</f>
        <v>0</v>
      </c>
      <c r="BQ550" s="206" t="e">
        <f t="shared" si="63"/>
        <v>#VALUE!</v>
      </c>
      <c r="BR550" s="204" t="e">
        <f t="shared" si="64"/>
        <v>#VALUE!</v>
      </c>
      <c r="BT550" s="208" t="str">
        <f t="shared" si="49"/>
        <v>2024</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3" t="s">
        <v>191</v>
      </c>
      <c r="AU555" s="494"/>
      <c r="AV555" s="494"/>
      <c r="AW555" s="494"/>
      <c r="AX555" s="494"/>
      <c r="AY555" s="494"/>
      <c r="AZ555" s="494"/>
      <c r="BA555" s="494"/>
      <c r="BB555" s="494"/>
      <c r="BC555" s="494"/>
      <c r="BD555" s="494"/>
      <c r="BE555" s="494"/>
      <c r="BF555" s="494"/>
      <c r="BG555" s="494"/>
      <c r="BH555" s="494"/>
      <c r="BI555" s="494"/>
      <c r="BJ555" s="494"/>
      <c r="BK555" s="494"/>
      <c r="BL555" s="494"/>
      <c r="BM555" s="494"/>
      <c r="BN555" s="494"/>
      <c r="BO555" s="494"/>
      <c r="BP555" s="494"/>
      <c r="BQ555" s="494"/>
      <c r="BR555" s="49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CLOUD COMPUTING AND INTERNET OF THINGS/ PROCESARE CLOUD SI INTERNETUL LUCRURILOR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4" t="s">
        <v>104</v>
      </c>
      <c r="B9" s="505"/>
      <c r="C9" s="505"/>
      <c r="D9" s="505"/>
      <c r="E9" s="505"/>
      <c r="F9" s="505"/>
      <c r="G9" s="505"/>
      <c r="H9" s="505"/>
      <c r="I9" s="505"/>
      <c r="J9" s="505"/>
      <c r="K9" s="505"/>
      <c r="L9" s="505"/>
      <c r="M9" s="505"/>
      <c r="N9" s="505"/>
      <c r="O9" s="505"/>
      <c r="P9" s="505"/>
      <c r="Q9" s="505"/>
      <c r="R9" s="505"/>
      <c r="S9" s="505"/>
      <c r="T9" s="505"/>
      <c r="U9" s="505"/>
      <c r="V9" s="50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6" t="s">
        <v>107</v>
      </c>
      <c r="C16" s="508"/>
      <c r="D16" s="509"/>
      <c r="E16" s="510"/>
    </row>
    <row r="17" spans="1:22" s="248" customFormat="1" ht="24" thickBot="1" x14ac:dyDescent="0.4">
      <c r="B17" s="50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4" t="s">
        <v>113</v>
      </c>
      <c r="B22" s="505"/>
      <c r="C22" s="505"/>
      <c r="D22" s="505"/>
      <c r="E22" s="505"/>
      <c r="F22" s="505"/>
      <c r="G22" s="505"/>
      <c r="H22" s="505"/>
      <c r="I22" s="505"/>
      <c r="J22" s="505"/>
      <c r="K22" s="505"/>
      <c r="L22" s="505"/>
      <c r="M22" s="505"/>
      <c r="N22" s="505"/>
      <c r="O22" s="505"/>
      <c r="P22" s="505"/>
      <c r="Q22" s="505"/>
      <c r="R22" s="505"/>
      <c r="S22" s="505"/>
      <c r="T22" s="505"/>
      <c r="U22" s="505"/>
      <c r="V22" s="505"/>
    </row>
    <row r="23" spans="1:22" s="248" customFormat="1" ht="24" thickBot="1" x14ac:dyDescent="0.4">
      <c r="I23" s="265"/>
    </row>
    <row r="24" spans="1:22" s="248" customFormat="1" ht="23.25" x14ac:dyDescent="0.35">
      <c r="A24" s="511" t="s">
        <v>107</v>
      </c>
      <c r="B24" s="513" t="s">
        <v>114</v>
      </c>
      <c r="C24" s="514"/>
      <c r="D24" s="515" t="s">
        <v>115</v>
      </c>
      <c r="E24" s="516"/>
      <c r="F24" s="516"/>
      <c r="G24" s="516"/>
      <c r="H24" s="517"/>
      <c r="I24" s="266"/>
    </row>
    <row r="25" spans="1:22" s="248" customFormat="1" ht="45" customHeight="1" thickBot="1" x14ac:dyDescent="0.4">
      <c r="A25" s="51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0" t="s">
        <v>212</v>
      </c>
      <c r="B29" s="521"/>
      <c r="C29" s="521"/>
      <c r="D29" s="521"/>
      <c r="E29" s="521"/>
      <c r="F29" s="521"/>
      <c r="G29" s="521"/>
      <c r="H29" s="521"/>
      <c r="I29" s="521"/>
      <c r="J29" s="521"/>
      <c r="K29" s="521"/>
      <c r="L29" s="521"/>
      <c r="M29" s="521"/>
      <c r="N29" s="521"/>
      <c r="O29" s="521"/>
      <c r="P29" s="521"/>
      <c r="Q29" s="521"/>
      <c r="R29" s="521"/>
      <c r="S29" s="521"/>
      <c r="T29" s="521"/>
      <c r="U29" s="521"/>
      <c r="V29" s="52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4" t="s">
        <v>122</v>
      </c>
      <c r="B31" s="518"/>
      <c r="C31" s="518"/>
      <c r="D31" s="518"/>
      <c r="E31" s="518"/>
      <c r="F31" s="518"/>
      <c r="G31" s="518"/>
      <c r="H31" s="518"/>
      <c r="I31" s="518"/>
      <c r="J31" s="518"/>
      <c r="K31" s="518"/>
      <c r="L31" s="518"/>
      <c r="M31" s="518"/>
      <c r="N31" s="518"/>
      <c r="O31" s="518"/>
      <c r="P31" s="518"/>
      <c r="Q31" s="518"/>
      <c r="R31" s="518"/>
      <c r="S31" s="518"/>
      <c r="T31" s="518"/>
      <c r="U31" s="518"/>
      <c r="V31" s="518"/>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4</v>
      </c>
      <c r="H35" s="278">
        <f>G35/G33</f>
        <v>0.25</v>
      </c>
      <c r="I35" s="280"/>
    </row>
    <row r="36" spans="1:22" s="248" customFormat="1" ht="20.25" customHeight="1" x14ac:dyDescent="0.35">
      <c r="A36" s="281" t="s">
        <v>128</v>
      </c>
      <c r="B36" s="274"/>
      <c r="C36" s="274"/>
      <c r="D36" s="274"/>
      <c r="E36" s="274"/>
      <c r="F36" s="274"/>
      <c r="G36" s="249">
        <f>MASTER!AY423</f>
        <v>2</v>
      </c>
      <c r="H36" s="278">
        <f>G36/G33</f>
        <v>0.125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4" t="s">
        <v>213</v>
      </c>
      <c r="B40" s="518"/>
      <c r="C40" s="518"/>
      <c r="D40" s="518"/>
      <c r="E40" s="518"/>
      <c r="F40" s="518"/>
      <c r="G40" s="518"/>
      <c r="H40" s="518"/>
      <c r="I40" s="518"/>
      <c r="J40" s="518"/>
      <c r="K40" s="518"/>
      <c r="L40" s="518"/>
      <c r="M40" s="518"/>
      <c r="N40" s="518"/>
      <c r="O40" s="518"/>
      <c r="P40" s="518"/>
      <c r="Q40" s="518"/>
      <c r="R40" s="518"/>
      <c r="S40" s="518"/>
      <c r="T40" s="518"/>
      <c r="U40" s="518"/>
      <c r="V40" s="518"/>
    </row>
    <row r="41" spans="1:22" s="248" customFormat="1" ht="23.25" x14ac:dyDescent="0.35"/>
    <row r="42" spans="1:22" s="248" customFormat="1" ht="23.25" x14ac:dyDescent="0.35">
      <c r="A42" s="522" t="s">
        <v>196</v>
      </c>
      <c r="B42" s="524" t="s">
        <v>197</v>
      </c>
      <c r="C42" s="525"/>
      <c r="D42" s="525"/>
      <c r="E42" s="526"/>
      <c r="F42" s="527" t="s">
        <v>235</v>
      </c>
      <c r="G42" s="283"/>
      <c r="H42" s="283"/>
      <c r="I42" s="283"/>
    </row>
    <row r="43" spans="1:22" s="248" customFormat="1" ht="23.25" x14ac:dyDescent="0.35">
      <c r="A43" s="523"/>
      <c r="B43" s="282" t="s">
        <v>198</v>
      </c>
      <c r="C43" s="282" t="s">
        <v>199</v>
      </c>
      <c r="D43" s="282" t="s">
        <v>200</v>
      </c>
      <c r="E43" s="284" t="s">
        <v>201</v>
      </c>
      <c r="F43" s="528"/>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4" t="s">
        <v>130</v>
      </c>
      <c r="B59" s="518"/>
      <c r="C59" s="518"/>
      <c r="D59" s="518"/>
      <c r="E59" s="518"/>
      <c r="F59" s="518"/>
      <c r="G59" s="518"/>
      <c r="H59" s="518"/>
      <c r="I59" s="518"/>
      <c r="J59" s="518"/>
      <c r="K59" s="518"/>
      <c r="L59" s="518"/>
      <c r="M59" s="518"/>
      <c r="N59" s="518"/>
      <c r="O59" s="518"/>
      <c r="P59" s="518"/>
      <c r="Q59" s="518"/>
      <c r="R59" s="518"/>
      <c r="S59" s="518"/>
      <c r="T59" s="518"/>
      <c r="U59" s="518"/>
      <c r="V59" s="518"/>
    </row>
    <row r="60" spans="1:22" s="248" customFormat="1" ht="23.25" x14ac:dyDescent="0.35"/>
    <row r="61" spans="1:22" ht="23.25" x14ac:dyDescent="0.35">
      <c r="A61" s="519" t="s">
        <v>209</v>
      </c>
      <c r="B61" s="519"/>
      <c r="C61" s="519"/>
      <c r="D61" s="519"/>
      <c r="E61" s="519"/>
      <c r="F61" s="519"/>
      <c r="G61" s="519"/>
      <c r="H61" s="519"/>
      <c r="I61" s="519"/>
      <c r="J61" s="519"/>
      <c r="K61" s="519"/>
      <c r="L61" s="519"/>
      <c r="M61" s="519"/>
    </row>
    <row r="62" spans="1:22" ht="23.25" x14ac:dyDescent="0.35">
      <c r="A62" s="519" t="s">
        <v>210</v>
      </c>
      <c r="B62" s="519"/>
      <c r="C62" s="519"/>
      <c r="D62" s="519"/>
      <c r="E62" s="519"/>
      <c r="F62" s="519"/>
      <c r="G62" s="519"/>
      <c r="H62" s="519"/>
      <c r="I62" s="519"/>
      <c r="J62" s="519"/>
      <c r="K62" s="519"/>
      <c r="L62" s="519"/>
      <c r="M62" s="519"/>
    </row>
    <row r="63" spans="1:22" ht="23.25" x14ac:dyDescent="0.35">
      <c r="A63" s="519" t="s">
        <v>211</v>
      </c>
      <c r="B63" s="519"/>
      <c r="C63" s="519"/>
      <c r="D63" s="519"/>
      <c r="E63" s="519"/>
      <c r="F63" s="519"/>
      <c r="G63" s="519"/>
      <c r="H63" s="519"/>
      <c r="I63" s="519"/>
      <c r="J63" s="519"/>
      <c r="K63" s="519"/>
      <c r="L63" s="519"/>
      <c r="M63" s="51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M4.23.01.V1-ij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v>
      </c>
      <c r="AB3">
        <f>MASTER!C$17</f>
        <v>10</v>
      </c>
      <c r="AC3" t="str">
        <f>MASTER!H$7</f>
        <v>CLOUD COMPUTING AND INTERNET OF THINGS/ PROCESARE CLOUD SI INTERNETUL LUCRURILOR</v>
      </c>
      <c r="AD3">
        <f>MASTER!A$17</f>
        <v>20</v>
      </c>
      <c r="AE3">
        <f>MASTER!B$17</f>
        <v>60</v>
      </c>
      <c r="AF3">
        <f>MASTER!D$17</f>
        <v>0</v>
      </c>
      <c r="AG3" t="str">
        <f>MASTER!BT480</f>
        <v/>
      </c>
    </row>
    <row r="4" spans="1:33" x14ac:dyDescent="0.2">
      <c r="A4" s="57" t="str">
        <f>MASTER!AT481</f>
        <v>M4.23.01.V2-ij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DCAV</v>
      </c>
      <c r="X4" s="57" t="str">
        <f>MASTER!BQ481</f>
        <v/>
      </c>
      <c r="Y4" s="57" t="str">
        <f>MASTER!BR481</f>
        <v/>
      </c>
      <c r="Z4" s="57">
        <f>MASTER!BS481</f>
        <v>0</v>
      </c>
      <c r="AA4" t="str">
        <f>MASTER!H$6</f>
        <v>Computer and Information Technology</v>
      </c>
      <c r="AB4">
        <f>MASTER!C$17</f>
        <v>10</v>
      </c>
      <c r="AC4" t="str">
        <f>MASTER!H$7</f>
        <v>CLOUD COMPUTING AND INTERNET OF THINGS/ PROCESARE CLOUD SI INTERNETUL LUCRURILOR</v>
      </c>
      <c r="AD4">
        <f>MASTER!A$17</f>
        <v>20</v>
      </c>
      <c r="AE4">
        <f>MASTER!B$17</f>
        <v>60</v>
      </c>
      <c r="AF4">
        <f>MASTER!D$17</f>
        <v>0</v>
      </c>
      <c r="AG4" t="str">
        <f>MASTER!BT481</f>
        <v/>
      </c>
    </row>
    <row r="5" spans="1:33" x14ac:dyDescent="0.2">
      <c r="A5" s="57" t="str">
        <f>MASTER!AT482</f>
        <v>M4.23.01.V3</v>
      </c>
      <c r="B5" s="57">
        <f>MASTER!AU482</f>
        <v>3</v>
      </c>
      <c r="C5" s="57" t="str">
        <f>MASTER!AV482</f>
        <v>Elective 1 (choose one from Master CI/ IT/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DCAV</v>
      </c>
      <c r="X5" s="57">
        <f>MASTER!BQ482</f>
        <v>12.5</v>
      </c>
      <c r="Y5" s="57">
        <f>MASTER!BR482</f>
        <v>175</v>
      </c>
      <c r="Z5" s="57">
        <f>MASTER!BS482</f>
        <v>1</v>
      </c>
      <c r="AA5" t="str">
        <f>MASTER!H$6</f>
        <v>Computer and Information Technology</v>
      </c>
      <c r="AB5">
        <f>MASTER!C$17</f>
        <v>10</v>
      </c>
      <c r="AC5" t="str">
        <f>MASTER!H$7</f>
        <v>CLOUD COMPUTING AND INTERNET OF THINGS/ PROCESARE CLOUD SI INTERNETUL LUCRURILOR</v>
      </c>
      <c r="AD5">
        <f>MASTER!A$17</f>
        <v>20</v>
      </c>
      <c r="AE5">
        <f>MASTER!B$17</f>
        <v>60</v>
      </c>
      <c r="AF5">
        <f>MASTER!D$17</f>
        <v>0</v>
      </c>
      <c r="AG5" t="str">
        <f>MASTER!BT482</f>
        <v>2023</v>
      </c>
    </row>
    <row r="6" spans="1:33" x14ac:dyDescent="0.2">
      <c r="A6" s="57" t="str">
        <f>MASTER!AT483</f>
        <v>M4.23.01.V4</v>
      </c>
      <c r="B6" s="57">
        <f>MASTER!AU483</f>
        <v>4</v>
      </c>
      <c r="C6" s="57" t="str">
        <f>MASTER!AV483</f>
        <v>Research Topics in CC and IoT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v>
      </c>
      <c r="AB6">
        <f>MASTER!C$17</f>
        <v>10</v>
      </c>
      <c r="AC6" t="str">
        <f>MASTER!H$7</f>
        <v>CLOUD COMPUTING AND INTERNET OF THINGS/ PROCESARE CLOUD SI INTERNETUL LUCRURILOR</v>
      </c>
      <c r="AD6">
        <f>MASTER!A$17</f>
        <v>20</v>
      </c>
      <c r="AE6">
        <f>MASTER!B$17</f>
        <v>60</v>
      </c>
      <c r="AF6">
        <f>MASTER!D$17</f>
        <v>0</v>
      </c>
      <c r="AG6" t="str">
        <f>MASTER!BT483</f>
        <v>2023</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v>
      </c>
      <c r="AB7">
        <f>MASTER!C$17</f>
        <v>10</v>
      </c>
      <c r="AC7" t="str">
        <f>MASTER!H$7</f>
        <v>CLOUD COMPUTING AND INTERNET OF THINGS/ PROCESARE CLOUD SI INTERNETUL LUCRURILOR</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v>
      </c>
      <c r="AB8">
        <f>MASTER!C$17</f>
        <v>10</v>
      </c>
      <c r="AC8" t="str">
        <f>MASTER!H$7</f>
        <v>CLOUD COMPUTING AND INTERNET OF THINGS/ PROCESARE CLOUD SI INTERNETUL LUCRURILOR</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v>
      </c>
      <c r="AB9">
        <f>MASTER!C$17</f>
        <v>10</v>
      </c>
      <c r="AC9" t="str">
        <f>MASTER!H$7</f>
        <v>CLOUD COMPUTING AND INTERNET OF THINGS/ PROCESARE CLOUD SI INTERNETUL LUCRURILOR</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v>
      </c>
      <c r="AB10">
        <f>MASTER!C$17</f>
        <v>10</v>
      </c>
      <c r="AC10" t="str">
        <f>MASTER!H$7</f>
        <v>CLOUD COMPUTING AND INTERNET OF THINGS/ PROCESARE CLOUD SI INTERNETUL LUCRURILOR</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v>
      </c>
      <c r="AB11">
        <f>MASTER!C$17</f>
        <v>10</v>
      </c>
      <c r="AC11" t="str">
        <f>MASTER!H$7</f>
        <v>CLOUD COMPUTING AND INTERNET OF THINGS/ PROCESARE CLOUD SI INTERNETUL LUCRURILOR</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v>
      </c>
      <c r="AB12">
        <f>MASTER!C$17</f>
        <v>10</v>
      </c>
      <c r="AC12" t="str">
        <f>MASTER!H$7</f>
        <v>CLOUD COMPUTING AND INTERNET OF THINGS/ PROCESARE CLOUD SI INTERNETUL LUCRURILOR</v>
      </c>
      <c r="AD12">
        <f>MASTER!A$17</f>
        <v>20</v>
      </c>
      <c r="AE12">
        <f>MASTER!B$17</f>
        <v>60</v>
      </c>
      <c r="AF12">
        <f>MASTER!D$17</f>
        <v>0</v>
      </c>
      <c r="AG12" t="str">
        <f>MASTER!BT489</f>
        <v/>
      </c>
    </row>
    <row r="13" spans="1:33" x14ac:dyDescent="0.2">
      <c r="A13" s="57" t="str">
        <f>MASTER!AT490</f>
        <v>M4.23.02.A1-ij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v>
      </c>
      <c r="AB13">
        <f>MASTER!C$17</f>
        <v>10</v>
      </c>
      <c r="AC13" t="str">
        <f>MASTER!H$7</f>
        <v>CLOUD COMPUTING AND INTERNET OF THINGS/ PROCESARE CLOUD SI INTERNETUL LUCRURILOR</v>
      </c>
      <c r="AD13">
        <f>MASTER!A$17</f>
        <v>20</v>
      </c>
      <c r="AE13">
        <f>MASTER!B$17</f>
        <v>60</v>
      </c>
      <c r="AF13">
        <f>MASTER!D$17</f>
        <v>0</v>
      </c>
      <c r="AG13" t="str">
        <f>MASTER!BT490</f>
        <v/>
      </c>
    </row>
    <row r="14" spans="1:33" x14ac:dyDescent="0.2">
      <c r="A14" s="57" t="str">
        <f>MASTER!AT491</f>
        <v>M4.23.02.A2-ij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DA</v>
      </c>
      <c r="X14" s="57" t="str">
        <f>MASTER!BQ491</f>
        <v/>
      </c>
      <c r="Y14" s="57" t="str">
        <f>MASTER!BR491</f>
        <v/>
      </c>
      <c r="Z14" s="57">
        <f>MASTER!BS491</f>
        <v>0</v>
      </c>
      <c r="AA14" t="str">
        <f>MASTER!H$6</f>
        <v>Computer and Information Technology</v>
      </c>
      <c r="AB14">
        <f>MASTER!C$17</f>
        <v>10</v>
      </c>
      <c r="AC14" t="str">
        <f>MASTER!H$7</f>
        <v>CLOUD COMPUTING AND INTERNET OF THINGS/ PROCESARE CLOUD SI INTERNETUL LUCRURILOR</v>
      </c>
      <c r="AD14">
        <f>MASTER!A$17</f>
        <v>20</v>
      </c>
      <c r="AE14">
        <f>MASTER!B$17</f>
        <v>60</v>
      </c>
      <c r="AF14">
        <f>MASTER!D$17</f>
        <v>0</v>
      </c>
      <c r="AG14" t="str">
        <f>MASTER!BT491</f>
        <v/>
      </c>
    </row>
    <row r="15" spans="1:33" x14ac:dyDescent="0.2">
      <c r="A15" s="57" t="str">
        <f>MASTER!AT492</f>
        <v>M4.23.02.A3</v>
      </c>
      <c r="B15" s="57">
        <f>MASTER!AU492</f>
        <v>3</v>
      </c>
      <c r="C15" s="57" t="str">
        <f>MASTER!AV492</f>
        <v>Elective 2 (choose one from Master CI/ IT/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DA</v>
      </c>
      <c r="X15" s="57">
        <f>MASTER!BQ492</f>
        <v>12.5</v>
      </c>
      <c r="Y15" s="57">
        <f>MASTER!BR492</f>
        <v>0</v>
      </c>
      <c r="Z15" s="57">
        <f>MASTER!BS492</f>
        <v>1</v>
      </c>
      <c r="AA15" t="str">
        <f>MASTER!H$6</f>
        <v>Computer and Information Technology</v>
      </c>
      <c r="AB15">
        <f>MASTER!C$17</f>
        <v>10</v>
      </c>
      <c r="AC15" t="str">
        <f>MASTER!H$7</f>
        <v>CLOUD COMPUTING AND INTERNET OF THINGS/ PROCESARE CLOUD SI INTERNETUL LUCRURILOR</v>
      </c>
      <c r="AD15">
        <f>MASTER!A$17</f>
        <v>20</v>
      </c>
      <c r="AE15">
        <f>MASTER!B$17</f>
        <v>60</v>
      </c>
      <c r="AF15">
        <f>MASTER!D$17</f>
        <v>0</v>
      </c>
      <c r="AG15" t="str">
        <f>MASTER!BT492</f>
        <v>2023</v>
      </c>
    </row>
    <row r="16" spans="1:33" x14ac:dyDescent="0.2">
      <c r="A16" s="57" t="str">
        <f>MASTER!AT493</f>
        <v>M4.23.02.V4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v>
      </c>
      <c r="AB16">
        <f>MASTER!C$17</f>
        <v>10</v>
      </c>
      <c r="AC16" t="str">
        <f>MASTER!H$7</f>
        <v>CLOUD COMPUTING AND INTERNET OF THINGS/ PROCESARE CLOUD SI INTERNETUL LUCRURILOR</v>
      </c>
      <c r="AD16">
        <f>MASTER!A$17</f>
        <v>20</v>
      </c>
      <c r="AE16">
        <f>MASTER!B$17</f>
        <v>60</v>
      </c>
      <c r="AF16">
        <f>MASTER!D$17</f>
        <v>0</v>
      </c>
      <c r="AG16" t="str">
        <f>MASTER!BT493</f>
        <v>2023</v>
      </c>
    </row>
    <row r="17" spans="1:33" x14ac:dyDescent="0.2">
      <c r="A17" s="57" t="str">
        <f>MASTER!AT494</f>
        <v>M4.23.02.C5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v>
      </c>
      <c r="AB17">
        <f>MASTER!C$17</f>
        <v>10</v>
      </c>
      <c r="AC17" t="str">
        <f>MASTER!H$7</f>
        <v>CLOUD COMPUTING AND INTERNET OF THINGS/ PROCESARE CLOUD SI INTERNETUL LUCRURILOR</v>
      </c>
      <c r="AD17">
        <f>MASTER!A$17</f>
        <v>20</v>
      </c>
      <c r="AE17">
        <f>MASTER!B$17</f>
        <v>60</v>
      </c>
      <c r="AF17">
        <f>MASTER!D$17</f>
        <v>0</v>
      </c>
      <c r="AG17" t="str">
        <f>MASTER!BT494</f>
        <v>2023</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v>
      </c>
      <c r="AB18">
        <f>MASTER!C$17</f>
        <v>10</v>
      </c>
      <c r="AC18" t="str">
        <f>MASTER!H$7</f>
        <v>CLOUD COMPUTING AND INTERNET OF THINGS/ PROCESARE CLOUD SI INTERNETUL LUCRURILOR</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v>
      </c>
      <c r="AB19">
        <f>MASTER!C$17</f>
        <v>10</v>
      </c>
      <c r="AC19" t="str">
        <f>MASTER!H$7</f>
        <v>CLOUD COMPUTING AND INTERNET OF THINGS/ PROCESARE CLOUD SI INTERNETUL LUCRURILOR</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v>
      </c>
      <c r="AB20">
        <f>MASTER!C$17</f>
        <v>10</v>
      </c>
      <c r="AC20" t="str">
        <f>MASTER!H$7</f>
        <v>CLOUD COMPUTING AND INTERNET OF THINGS/ PROCESARE CLOUD SI INTERNETUL LUCRURILOR</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v>
      </c>
      <c r="AB21">
        <f>MASTER!C$17</f>
        <v>10</v>
      </c>
      <c r="AC21" t="str">
        <f>MASTER!H$7</f>
        <v>CLOUD COMPUTING AND INTERNET OF THINGS/ PROCESARE CLOUD SI INTERNETUL LUCRURILOR</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v>
      </c>
      <c r="AB22">
        <f>MASTER!C$17</f>
        <v>10</v>
      </c>
      <c r="AC22" t="str">
        <f>MASTER!H$7</f>
        <v>CLOUD COMPUTING AND INTERNET OF THINGS/ PROCESARE CLOUD SI INTERNETUL LUCRURILOR</v>
      </c>
      <c r="AD22">
        <f>MASTER!A$17</f>
        <v>20</v>
      </c>
      <c r="AE22">
        <f>MASTER!B$17</f>
        <v>60</v>
      </c>
      <c r="AF22">
        <f>MASTER!D$17</f>
        <v>0</v>
      </c>
      <c r="AG22" t="str">
        <f>MASTER!BT499</f>
        <v/>
      </c>
    </row>
    <row r="23" spans="1:33" x14ac:dyDescent="0.2">
      <c r="A23" s="57" t="str">
        <f>MASTER!AT500</f>
        <v>M4.23.03.V1-ij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v>
      </c>
      <c r="AB23">
        <f>MASTER!C$17</f>
        <v>10</v>
      </c>
      <c r="AC23" t="str">
        <f>MASTER!H$7</f>
        <v>CLOUD COMPUTING AND INTERNET OF THINGS/ PROCESARE CLOUD SI INTERNETUL LUCRURILOR</v>
      </c>
      <c r="AD23">
        <f>MASTER!A$17</f>
        <v>20</v>
      </c>
      <c r="AE23">
        <f>MASTER!B$17</f>
        <v>60</v>
      </c>
      <c r="AF23">
        <f>MASTER!D$17</f>
        <v>0</v>
      </c>
      <c r="AG23" t="str">
        <f>MASTER!BT500</f>
        <v/>
      </c>
    </row>
    <row r="24" spans="1:33" x14ac:dyDescent="0.2">
      <c r="A24" s="57" t="str">
        <f>MASTER!AT501</f>
        <v>M4.23.03.V2-ij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DCAV</v>
      </c>
      <c r="X24" s="57" t="str">
        <f>MASTER!BQ501</f>
        <v/>
      </c>
      <c r="Y24" s="57" t="str">
        <f>MASTER!BR501</f>
        <v/>
      </c>
      <c r="Z24" s="57">
        <f>MASTER!BS501</f>
        <v>0</v>
      </c>
      <c r="AA24" t="str">
        <f>MASTER!H$6</f>
        <v>Computer and Information Technology</v>
      </c>
      <c r="AB24">
        <f>MASTER!C$17</f>
        <v>10</v>
      </c>
      <c r="AC24" t="str">
        <f>MASTER!H$7</f>
        <v>CLOUD COMPUTING AND INTERNET OF THINGS/ PROCESARE CLOUD SI INTERNETUL LUCRURILOR</v>
      </c>
      <c r="AD24">
        <f>MASTER!A$17</f>
        <v>20</v>
      </c>
      <c r="AE24">
        <f>MASTER!B$17</f>
        <v>60</v>
      </c>
      <c r="AF24">
        <f>MASTER!D$17</f>
        <v>0</v>
      </c>
      <c r="AG24" t="str">
        <f>MASTER!BT501</f>
        <v/>
      </c>
    </row>
    <row r="25" spans="1:33" x14ac:dyDescent="0.2">
      <c r="A25" s="57" t="str">
        <f>MASTER!AT502</f>
        <v>M4.23.03.V3</v>
      </c>
      <c r="B25" s="57">
        <f>MASTER!AU502</f>
        <v>3</v>
      </c>
      <c r="C25" s="57" t="str">
        <f>MASTER!AV502</f>
        <v>Elective 3 (choose one from Master CI/ IT/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DCAV</v>
      </c>
      <c r="X25" s="57">
        <f>MASTER!BQ502</f>
        <v>12.5</v>
      </c>
      <c r="Y25" s="57">
        <f>MASTER!BR502</f>
        <v>175</v>
      </c>
      <c r="Z25" s="57">
        <f>MASTER!BS502</f>
        <v>1</v>
      </c>
      <c r="AA25" t="str">
        <f>MASTER!H$6</f>
        <v>Computer and Information Technology</v>
      </c>
      <c r="AB25">
        <f>MASTER!C$17</f>
        <v>10</v>
      </c>
      <c r="AC25" t="str">
        <f>MASTER!H$7</f>
        <v>CLOUD COMPUTING AND INTERNET OF THINGS/ PROCESARE CLOUD SI INTERNETUL LUCRURILOR</v>
      </c>
      <c r="AD25">
        <f>MASTER!A$17</f>
        <v>20</v>
      </c>
      <c r="AE25">
        <f>MASTER!B$17</f>
        <v>60</v>
      </c>
      <c r="AF25">
        <f>MASTER!D$17</f>
        <v>0</v>
      </c>
      <c r="AG25" t="str">
        <f>MASTER!BT502</f>
        <v>2024</v>
      </c>
    </row>
    <row r="26" spans="1:33" x14ac:dyDescent="0.2">
      <c r="A26" s="57" t="str">
        <f>MASTER!AT503</f>
        <v>M4.23.03.S4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v>
      </c>
      <c r="AB26">
        <f>MASTER!C$17</f>
        <v>10</v>
      </c>
      <c r="AC26" t="str">
        <f>MASTER!H$7</f>
        <v>CLOUD COMPUTING AND INTERNET OF THINGS/ PROCESARE CLOUD SI INTERNETUL LUCRURILOR</v>
      </c>
      <c r="AD26">
        <f>MASTER!A$17</f>
        <v>20</v>
      </c>
      <c r="AE26">
        <f>MASTER!B$17</f>
        <v>60</v>
      </c>
      <c r="AF26">
        <f>MASTER!D$17</f>
        <v>0</v>
      </c>
      <c r="AG26" t="str">
        <f>MASTER!BT503</f>
        <v>2024</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v>
      </c>
      <c r="AB27">
        <f>MASTER!C$17</f>
        <v>10</v>
      </c>
      <c r="AC27" t="str">
        <f>MASTER!H$7</f>
        <v>CLOUD COMPUTING AND INTERNET OF THINGS/ PROCESARE CLOUD SI INTERNETUL LUCRURILOR</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v>
      </c>
      <c r="AB28">
        <f>MASTER!C$17</f>
        <v>10</v>
      </c>
      <c r="AC28" t="str">
        <f>MASTER!H$7</f>
        <v>CLOUD COMPUTING AND INTERNET OF THINGS/ PROCESARE CLOUD SI INTERNETUL LUCRURILOR</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v>
      </c>
      <c r="AB29">
        <f>MASTER!C$17</f>
        <v>10</v>
      </c>
      <c r="AC29" t="str">
        <f>MASTER!H$7</f>
        <v>CLOUD COMPUTING AND INTERNET OF THINGS/ PROCESARE CLOUD SI INTERNETUL LUCRURILOR</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v>
      </c>
      <c r="AB30">
        <f>MASTER!C$17</f>
        <v>10</v>
      </c>
      <c r="AC30" t="str">
        <f>MASTER!H$7</f>
        <v>CLOUD COMPUTING AND INTERNET OF THINGS/ PROCESARE CLOUD SI INTERNETUL LUCRURILOR</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v>
      </c>
      <c r="AB31">
        <f>MASTER!C$17</f>
        <v>10</v>
      </c>
      <c r="AC31" t="str">
        <f>MASTER!H$7</f>
        <v>CLOUD COMPUTING AND INTERNET OF THINGS/ PROCESARE CLOUD SI INTERNETUL LUCRURILOR</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v>
      </c>
      <c r="AB32">
        <f>MASTER!C$17</f>
        <v>10</v>
      </c>
      <c r="AC32" t="str">
        <f>MASTER!H$7</f>
        <v>CLOUD COMPUTING AND INTERNET OF THINGS/ PROCESARE CLOUD SI INTERNETUL LUCRURILOR</v>
      </c>
      <c r="AD32">
        <f>MASTER!A$17</f>
        <v>20</v>
      </c>
      <c r="AE32">
        <f>MASTER!B$17</f>
        <v>60</v>
      </c>
      <c r="AF32">
        <f>MASTER!D$17</f>
        <v>0</v>
      </c>
      <c r="AG32" t="str">
        <f>MASTER!BT509</f>
        <v/>
      </c>
    </row>
    <row r="33" spans="1:33" x14ac:dyDescent="0.2">
      <c r="A33" s="57" t="str">
        <f>MASTER!AT510</f>
        <v>M4.23.04.S1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v>
      </c>
      <c r="AB33">
        <f>MASTER!C$17</f>
        <v>10</v>
      </c>
      <c r="AC33" t="str">
        <f>MASTER!H$7</f>
        <v>CLOUD COMPUTING AND INTERNET OF THINGS/ PROCESARE CLOUD SI INTERNETUL LUCRURILOR</v>
      </c>
      <c r="AD33">
        <f>MASTER!A$17</f>
        <v>20</v>
      </c>
      <c r="AE33">
        <f>MASTER!B$17</f>
        <v>60</v>
      </c>
      <c r="AF33">
        <f>MASTER!D$17</f>
        <v>0</v>
      </c>
      <c r="AG33" t="str">
        <f>MASTER!BT510</f>
        <v>2024</v>
      </c>
    </row>
    <row r="34" spans="1:33" x14ac:dyDescent="0.2">
      <c r="A34" s="57" t="str">
        <f>MASTER!AT511</f>
        <v>M4.23.04.S2</v>
      </c>
      <c r="B34" s="57">
        <f>MASTER!AU511</f>
        <v>2</v>
      </c>
      <c r="C34" s="57" t="str">
        <f>MASTER!AV511</f>
        <v>Master Thesis Development</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v>
      </c>
      <c r="AB34">
        <f>MASTER!C$17</f>
        <v>10</v>
      </c>
      <c r="AC34" t="str">
        <f>MASTER!H$7</f>
        <v>CLOUD COMPUTING AND INTERNET OF THINGS/ PROCESARE CLOUD SI INTERNETUL LUCRURILOR</v>
      </c>
      <c r="AD34">
        <f>MASTER!A$17</f>
        <v>20</v>
      </c>
      <c r="AE34">
        <f>MASTER!B$17</f>
        <v>60</v>
      </c>
      <c r="AF34">
        <f>MASTER!D$17</f>
        <v>0</v>
      </c>
      <c r="AG34" t="str">
        <f>MASTER!BT511</f>
        <v>2024</v>
      </c>
    </row>
    <row r="35" spans="1:33" x14ac:dyDescent="0.2">
      <c r="A35" s="57" t="str">
        <f>MASTER!AT512</f>
        <v>M4.23.04.S3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v>
      </c>
      <c r="AB35">
        <f>MASTER!C$17</f>
        <v>10</v>
      </c>
      <c r="AC35" t="str">
        <f>MASTER!H$7</f>
        <v>CLOUD COMPUTING AND INTERNET OF THINGS/ PROCESARE CLOUD SI INTERNETUL LUCRURILOR</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v>
      </c>
      <c r="AB36">
        <f>MASTER!C$17</f>
        <v>10</v>
      </c>
      <c r="AC36" t="str">
        <f>MASTER!H$7</f>
        <v>CLOUD COMPUTING AND INTERNET OF THINGS/ PROCESARE CLOUD SI INTERNETUL LUCRURILOR</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v>
      </c>
      <c r="AB37">
        <f>MASTER!C$17</f>
        <v>10</v>
      </c>
      <c r="AC37" t="str">
        <f>MASTER!H$7</f>
        <v>CLOUD COMPUTING AND INTERNET OF THINGS/ PROCESARE CLOUD SI INTERNETUL LUCRURILOR</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v>
      </c>
      <c r="AB38">
        <f>MASTER!C$17</f>
        <v>10</v>
      </c>
      <c r="AC38" t="str">
        <f>MASTER!H$7</f>
        <v>CLOUD COMPUTING AND INTERNET OF THINGS/ PROCESARE CLOUD SI INTERNETUL LUCRURILOR</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v>
      </c>
      <c r="AB39">
        <f>MASTER!C$17</f>
        <v>10</v>
      </c>
      <c r="AC39" t="str">
        <f>MASTER!H$7</f>
        <v>CLOUD COMPUTING AND INTERNET OF THINGS/ PROCESARE CLOUD SI INTERNETUL LUCRURILOR</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v>
      </c>
      <c r="AB40">
        <f>MASTER!C$17</f>
        <v>10</v>
      </c>
      <c r="AC40" t="str">
        <f>MASTER!H$7</f>
        <v>CLOUD COMPUTING AND INTERNET OF THINGS/ PROCESARE CLOUD SI INTERNETUL LUCRURILOR</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v>
      </c>
      <c r="AB41">
        <f>MASTER!C$17</f>
        <v>10</v>
      </c>
      <c r="AC41" t="str">
        <f>MASTER!H$7</f>
        <v>CLOUD COMPUTING AND INTERNET OF THINGS/ PROCESARE CLOUD SI INTERNETUL LUCRURILOR</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v>
      </c>
      <c r="AB42">
        <f>MASTER!C$17</f>
        <v>10</v>
      </c>
      <c r="AC42" t="str">
        <f>MASTER!H$7</f>
        <v>CLOUD COMPUTING AND INTERNET OF THINGS/ PROCESARE CLOUD SI INTERNETUL LUCRURILOR</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v>
      </c>
      <c r="AB43">
        <f>MASTER!C$17</f>
        <v>10</v>
      </c>
      <c r="AC43" t="str">
        <f>MASTER!H$7</f>
        <v>CLOUD COMPUTING AND INTERNET OF THINGS/ PROCESARE CLOUD SI INTERNETUL LUCRURILOR</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v>
      </c>
      <c r="AB44">
        <f>MASTER!C$17</f>
        <v>10</v>
      </c>
      <c r="AC44" t="str">
        <f>MASTER!H$7</f>
        <v>CLOUD COMPUTING AND INTERNET OF THINGS/ PROCESARE CLOUD SI INTERNETUL LUCRURILOR</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v>
      </c>
      <c r="AB45">
        <f>MASTER!C$17</f>
        <v>10</v>
      </c>
      <c r="AC45" t="str">
        <f>MASTER!H$7</f>
        <v>CLOUD COMPUTING AND INTERNET OF THINGS/ PROCESARE CLOUD SI INTERNETUL LUCRURILOR</v>
      </c>
      <c r="AD45">
        <f>MASTER!A$17</f>
        <v>20</v>
      </c>
      <c r="AE45">
        <f>MASTER!B$17</f>
        <v>60</v>
      </c>
      <c r="AF45">
        <f>MASTER!D$17</f>
        <v>0</v>
      </c>
      <c r="AG45" t="e">
        <f>MASTER!BT522</f>
        <v>#VALUE!</v>
      </c>
    </row>
    <row r="46" spans="1:33" x14ac:dyDescent="0.2">
      <c r="A46" s="57" t="str">
        <f>MASTER!AT523</f>
        <v>M4.23.01.V1-01</v>
      </c>
      <c r="B46" s="57">
        <f>MASTER!AU523</f>
        <v>1</v>
      </c>
      <c r="C46" s="57" t="str">
        <f>MASTER!AV523</f>
        <v>Optional Core 1-2
IoT and Cloud Architectures and Communication Technologies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v>
      </c>
      <c r="AB46">
        <f>MASTER!C$17</f>
        <v>10</v>
      </c>
      <c r="AC46" t="str">
        <f>MASTER!H$7</f>
        <v>CLOUD COMPUTING AND INTERNET OF THINGS/ PROCESARE CLOUD SI INTERNETUL LUCRURILOR</v>
      </c>
      <c r="AD46">
        <f>MASTER!A$17</f>
        <v>20</v>
      </c>
      <c r="AE46">
        <f>MASTER!B$17</f>
        <v>60</v>
      </c>
      <c r="AF46">
        <f>MASTER!D$17</f>
        <v>0</v>
      </c>
      <c r="AG46" t="str">
        <f>MASTER!BT523</f>
        <v>2023</v>
      </c>
    </row>
    <row r="47" spans="1:33" x14ac:dyDescent="0.2">
      <c r="A47" s="57" t="str">
        <f>MASTER!AT524</f>
        <v>M4.23.01.V1-02</v>
      </c>
      <c r="B47" s="57">
        <f>MASTER!AU524</f>
        <v>2</v>
      </c>
      <c r="C47" s="57" t="str">
        <f>MASTER!AV524</f>
        <v>Optional Core 1-2
Communication Technologies in IoT and Cloud</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v>
      </c>
      <c r="AB47">
        <f>MASTER!C$17</f>
        <v>10</v>
      </c>
      <c r="AC47" t="str">
        <f>MASTER!H$7</f>
        <v>CLOUD COMPUTING AND INTERNET OF THINGS/ PROCESARE CLOUD SI INTERNETUL LUCRURILOR</v>
      </c>
      <c r="AD47">
        <f>MASTER!A$17</f>
        <v>20</v>
      </c>
      <c r="AE47">
        <f>MASTER!B$17</f>
        <v>60</v>
      </c>
      <c r="AF47">
        <f>MASTER!D$17</f>
        <v>0</v>
      </c>
      <c r="AG47" t="str">
        <f>MASTER!BT524</f>
        <v>2023</v>
      </c>
    </row>
    <row r="48" spans="1:33" x14ac:dyDescent="0.2">
      <c r="A48" s="57" t="str">
        <f>MASTER!AT525</f>
        <v>M4.23.01.V1-03</v>
      </c>
      <c r="B48" s="57">
        <f>MASTER!AU525</f>
        <v>3</v>
      </c>
      <c r="C48" s="57" t="str">
        <f>MASTER!AV525</f>
        <v>Optional Core 1-2
Smart Sensors and Sensor Networks</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v>
      </c>
      <c r="AB48">
        <f>MASTER!C$17</f>
        <v>10</v>
      </c>
      <c r="AC48" t="str">
        <f>MASTER!H$7</f>
        <v>CLOUD COMPUTING AND INTERNET OF THINGS/ PROCESARE CLOUD SI INTERNETUL LUCRURILOR</v>
      </c>
      <c r="AD48">
        <f>MASTER!A$17</f>
        <v>20</v>
      </c>
      <c r="AE48">
        <f>MASTER!B$17</f>
        <v>60</v>
      </c>
      <c r="AF48">
        <f>MASTER!D$17</f>
        <v>0</v>
      </c>
      <c r="AG48" t="str">
        <f>MASTER!BT525</f>
        <v>2023</v>
      </c>
    </row>
    <row r="49" spans="1:33" x14ac:dyDescent="0.2">
      <c r="A49" s="57" t="str">
        <f>MASTER!AT526</f>
        <v>M4.23.01.V1-04</v>
      </c>
      <c r="B49" s="57">
        <f>MASTER!AU526</f>
        <v>4</v>
      </c>
      <c r="C49" s="57" t="str">
        <f>MASTER!AV526</f>
        <v>Optional Core 1-2
Hardware Acceleration Techniques for Cloud Computing</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Computer and Information Technology</v>
      </c>
      <c r="AB49">
        <f>MASTER!C$17</f>
        <v>10</v>
      </c>
      <c r="AC49" t="str">
        <f>MASTER!H$7</f>
        <v>CLOUD COMPUTING AND INTERNET OF THINGS/ PROCESARE CLOUD SI INTERNETUL LUCRURILOR</v>
      </c>
      <c r="AD49">
        <f>MASTER!A$17</f>
        <v>20</v>
      </c>
      <c r="AE49">
        <f>MASTER!B$17</f>
        <v>60</v>
      </c>
      <c r="AF49">
        <f>MASTER!D$17</f>
        <v>0</v>
      </c>
      <c r="AG49" t="str">
        <f>MASTER!BT526</f>
        <v>2023</v>
      </c>
    </row>
    <row r="50" spans="1:33" x14ac:dyDescent="0.2">
      <c r="A50" s="57" t="str">
        <f>MASTER!AT527</f>
        <v>M4.23.01.V1-05</v>
      </c>
      <c r="B50" s="57">
        <f>MASTER!AU527</f>
        <v>5</v>
      </c>
      <c r="C50" s="57" t="str">
        <f>MASTER!AV527</f>
        <v>Optional Core 1-2
Cyber Physical Systems</v>
      </c>
      <c r="D50" s="57">
        <f>MASTER!AW527</f>
        <v>1</v>
      </c>
      <c r="E50" s="57" t="str">
        <f>MASTER!AX527</f>
        <v>1</v>
      </c>
      <c r="F50" s="57" t="str">
        <f>MASTER!AY527</f>
        <v>E</v>
      </c>
      <c r="G50" s="57" t="str">
        <f>MASTER!AZ527</f>
        <v>DO</v>
      </c>
      <c r="H50" s="57">
        <f>MASTER!BA527</f>
        <v>2</v>
      </c>
      <c r="I50" s="57">
        <f>MASTER!BB527</f>
        <v>2</v>
      </c>
      <c r="J50" s="57">
        <f>MASTER!BC527</f>
        <v>4</v>
      </c>
      <c r="K50" s="57">
        <f>MASTER!BD527</f>
        <v>28</v>
      </c>
      <c r="L50" s="57">
        <f>MASTER!BE527</f>
        <v>28</v>
      </c>
      <c r="M50" s="57">
        <f>MASTER!BF527</f>
        <v>56</v>
      </c>
      <c r="N50" s="57">
        <f>MASTER!BG527</f>
        <v>0</v>
      </c>
      <c r="O50" s="57">
        <f>MASTER!BH527</f>
        <v>0</v>
      </c>
      <c r="P50" s="57">
        <f>MASTER!BI527</f>
        <v>0</v>
      </c>
      <c r="Q50" s="57">
        <f>MASTER!BJ527</f>
        <v>0</v>
      </c>
      <c r="R50" s="57">
        <f>MASTER!BK527</f>
        <v>0</v>
      </c>
      <c r="S50" s="57">
        <f>MASTER!BL527</f>
        <v>0</v>
      </c>
      <c r="T50" s="57" t="e">
        <f>MASTER!BM527</f>
        <v>#VALUE!</v>
      </c>
      <c r="U50" s="57" t="e">
        <f>MASTER!BN527</f>
        <v>#VALUE!</v>
      </c>
      <c r="V50" s="57">
        <f>MASTER!BO527</f>
        <v>7</v>
      </c>
      <c r="W50" s="57">
        <f>MASTER!BP527</f>
        <v>0</v>
      </c>
      <c r="X50" s="57" t="e">
        <f>MASTER!BQ527</f>
        <v>#VALUE!</v>
      </c>
      <c r="Y50" s="57" t="e">
        <f>MASTER!BR527</f>
        <v>#VALUE!</v>
      </c>
      <c r="Z50" s="57">
        <f>MASTER!BS527</f>
        <v>0</v>
      </c>
      <c r="AA50" t="str">
        <f>MASTER!H$6</f>
        <v>Computer and Information Technology</v>
      </c>
      <c r="AB50">
        <f>MASTER!C$17</f>
        <v>10</v>
      </c>
      <c r="AC50" t="str">
        <f>MASTER!H$7</f>
        <v>CLOUD COMPUTING AND INTERNET OF THINGS/ PROCESARE CLOUD SI INTERNETUL LUCRURILOR</v>
      </c>
      <c r="AD50">
        <f>MASTER!A$17</f>
        <v>20</v>
      </c>
      <c r="AE50">
        <f>MASTER!B$17</f>
        <v>60</v>
      </c>
      <c r="AF50">
        <f>MASTER!D$17</f>
        <v>0</v>
      </c>
      <c r="AG50" t="str">
        <f>MASTER!BT527</f>
        <v>2023</v>
      </c>
    </row>
    <row r="51" spans="1:33" x14ac:dyDescent="0.2">
      <c r="A51" s="57" t="str">
        <f>MASTER!AT528</f>
        <v>M4.23.01.V1-06</v>
      </c>
      <c r="B51" s="57">
        <f>MASTER!AU528</f>
        <v>6</v>
      </c>
      <c r="C51" s="57" t="str">
        <f>MASTER!AV528</f>
        <v>Optional Core 1-2
Data Transmission, Coding and Compression</v>
      </c>
      <c r="D51" s="57">
        <f>MASTER!AW528</f>
        <v>1</v>
      </c>
      <c r="E51" s="57" t="str">
        <f>MASTER!AX528</f>
        <v>1</v>
      </c>
      <c r="F51" s="57" t="str">
        <f>MASTER!AY528</f>
        <v>E</v>
      </c>
      <c r="G51" s="57" t="str">
        <f>MASTER!AZ528</f>
        <v>DO</v>
      </c>
      <c r="H51" s="57">
        <f>MASTER!BA528</f>
        <v>2</v>
      </c>
      <c r="I51" s="57">
        <f>MASTER!BB528</f>
        <v>2</v>
      </c>
      <c r="J51" s="57">
        <f>MASTER!BC528</f>
        <v>4</v>
      </c>
      <c r="K51" s="57">
        <f>MASTER!BD528</f>
        <v>28</v>
      </c>
      <c r="L51" s="57">
        <f>MASTER!BE528</f>
        <v>28</v>
      </c>
      <c r="M51" s="57">
        <f>MASTER!BF528</f>
        <v>56</v>
      </c>
      <c r="N51" s="57">
        <f>MASTER!BG528</f>
        <v>0</v>
      </c>
      <c r="O51" s="57">
        <f>MASTER!BH528</f>
        <v>0</v>
      </c>
      <c r="P51" s="57">
        <f>MASTER!BI528</f>
        <v>0</v>
      </c>
      <c r="Q51" s="57">
        <f>MASTER!BJ528</f>
        <v>0</v>
      </c>
      <c r="R51" s="57">
        <f>MASTER!BK528</f>
        <v>0</v>
      </c>
      <c r="S51" s="57">
        <f>MASTER!BL528</f>
        <v>0</v>
      </c>
      <c r="T51" s="57" t="e">
        <f>MASTER!BM528</f>
        <v>#VALUE!</v>
      </c>
      <c r="U51" s="57" t="e">
        <f>MASTER!BN528</f>
        <v>#VALUE!</v>
      </c>
      <c r="V51" s="57">
        <f>MASTER!BO528</f>
        <v>7</v>
      </c>
      <c r="W51" s="57">
        <f>MASTER!BP528</f>
        <v>0</v>
      </c>
      <c r="X51" s="57" t="e">
        <f>MASTER!BQ528</f>
        <v>#VALUE!</v>
      </c>
      <c r="Y51" s="57" t="e">
        <f>MASTER!BR528</f>
        <v>#VALUE!</v>
      </c>
      <c r="Z51" s="57">
        <f>MASTER!BS528</f>
        <v>0</v>
      </c>
      <c r="AA51" t="str">
        <f>MASTER!H$6</f>
        <v>Computer and Information Technology</v>
      </c>
      <c r="AB51">
        <f>MASTER!C$17</f>
        <v>10</v>
      </c>
      <c r="AC51" t="str">
        <f>MASTER!H$7</f>
        <v>CLOUD COMPUTING AND INTERNET OF THINGS/ PROCESARE CLOUD SI INTERNETUL LUCRURILOR</v>
      </c>
      <c r="AD51">
        <f>MASTER!A$17</f>
        <v>20</v>
      </c>
      <c r="AE51">
        <f>MASTER!B$17</f>
        <v>60</v>
      </c>
      <c r="AF51">
        <f>MASTER!D$17</f>
        <v>0</v>
      </c>
      <c r="AG51" t="str">
        <f>MASTER!BT528</f>
        <v>2023</v>
      </c>
    </row>
    <row r="52" spans="1:33" x14ac:dyDescent="0.2">
      <c r="A52" s="57" t="str">
        <f>MASTER!AT529</f>
        <v>M4.23.01.V1-07</v>
      </c>
      <c r="B52" s="57">
        <f>MASTER!AU529</f>
        <v>7</v>
      </c>
      <c r="C52" s="57" t="str">
        <f>MASTER!AV529</f>
        <v>Optional Core 1-2
Cloud Foundations</v>
      </c>
      <c r="D52" s="57">
        <f>MASTER!AW529</f>
        <v>1</v>
      </c>
      <c r="E52" s="57" t="str">
        <f>MASTER!AX529</f>
        <v>1</v>
      </c>
      <c r="F52" s="57" t="str">
        <f>MASTER!AY529</f>
        <v>E</v>
      </c>
      <c r="G52" s="57" t="str">
        <f>MASTER!AZ529</f>
        <v>DO</v>
      </c>
      <c r="H52" s="57">
        <f>MASTER!BA529</f>
        <v>2</v>
      </c>
      <c r="I52" s="57">
        <f>MASTER!BB529</f>
        <v>2</v>
      </c>
      <c r="J52" s="57">
        <f>MASTER!BC529</f>
        <v>4</v>
      </c>
      <c r="K52" s="57">
        <f>MASTER!BD529</f>
        <v>28</v>
      </c>
      <c r="L52" s="57">
        <f>MASTER!BE529</f>
        <v>28</v>
      </c>
      <c r="M52" s="57">
        <f>MASTER!BF529</f>
        <v>56</v>
      </c>
      <c r="N52" s="57">
        <f>MASTER!BG529</f>
        <v>0</v>
      </c>
      <c r="O52" s="57">
        <f>MASTER!BH529</f>
        <v>0</v>
      </c>
      <c r="P52" s="57">
        <f>MASTER!BI529</f>
        <v>0</v>
      </c>
      <c r="Q52" s="57">
        <f>MASTER!BJ529</f>
        <v>0</v>
      </c>
      <c r="R52" s="57">
        <f>MASTER!BK529</f>
        <v>0</v>
      </c>
      <c r="S52" s="57">
        <f>MASTER!BL529</f>
        <v>0</v>
      </c>
      <c r="T52" s="57" t="e">
        <f>MASTER!BM529</f>
        <v>#VALUE!</v>
      </c>
      <c r="U52" s="57" t="e">
        <f>MASTER!BN529</f>
        <v>#VALUE!</v>
      </c>
      <c r="V52" s="57">
        <f>MASTER!BO529</f>
        <v>7</v>
      </c>
      <c r="W52" s="57">
        <f>MASTER!BP529</f>
        <v>0</v>
      </c>
      <c r="X52" s="57" t="e">
        <f>MASTER!BQ529</f>
        <v>#VALUE!</v>
      </c>
      <c r="Y52" s="57" t="e">
        <f>MASTER!BR529</f>
        <v>#VALUE!</v>
      </c>
      <c r="Z52" s="57">
        <f>MASTER!BS529</f>
        <v>0</v>
      </c>
      <c r="AA52" t="str">
        <f>MASTER!H$6</f>
        <v>Computer and Information Technology</v>
      </c>
      <c r="AB52">
        <f>MASTER!C$17</f>
        <v>10</v>
      </c>
      <c r="AC52" t="str">
        <f>MASTER!H$7</f>
        <v>CLOUD COMPUTING AND INTERNET OF THINGS/ PROCESARE CLOUD SI INTERNETUL LUCRURILOR</v>
      </c>
      <c r="AD52">
        <f>MASTER!A$17</f>
        <v>20</v>
      </c>
      <c r="AE52">
        <f>MASTER!B$17</f>
        <v>60</v>
      </c>
      <c r="AF52">
        <f>MASTER!D$17</f>
        <v>0</v>
      </c>
      <c r="AG52" t="str">
        <f>MASTER!BT529</f>
        <v>2023</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v>
      </c>
      <c r="AB53">
        <f>MASTER!C$17</f>
        <v>10</v>
      </c>
      <c r="AC53" t="str">
        <f>MASTER!H$7</f>
        <v>CLOUD COMPUTING AND INTERNET OF THINGS/ PROCESARE CLOUD SI INTERNETUL LUCRURILOR</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v>
      </c>
      <c r="AB54">
        <f>MASTER!C$17</f>
        <v>10</v>
      </c>
      <c r="AC54" t="str">
        <f>MASTER!H$7</f>
        <v>CLOUD COMPUTING AND INTERNET OF THINGS/ PROCESARE CLOUD SI INTERNETUL LUCRURILOR</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v>
      </c>
      <c r="AB55">
        <f>MASTER!C$17</f>
        <v>10</v>
      </c>
      <c r="AC55" t="str">
        <f>MASTER!H$7</f>
        <v>CLOUD COMPUTING AND INTERNET OF THINGS/ PROCESARE CLOUD SI INTERNETUL LUCRURILOR</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v>
      </c>
      <c r="AB56">
        <f>MASTER!C$17</f>
        <v>10</v>
      </c>
      <c r="AC56" t="str">
        <f>MASTER!H$7</f>
        <v>CLOUD COMPUTING AND INTERNET OF THINGS/ PROCESARE CLOUD SI INTERNETUL LUCRURILOR</v>
      </c>
      <c r="AD56">
        <f>MASTER!A$17</f>
        <v>20</v>
      </c>
      <c r="AE56">
        <f>MASTER!B$17</f>
        <v>60</v>
      </c>
      <c r="AF56">
        <f>MASTER!D$17</f>
        <v>0</v>
      </c>
      <c r="AG56" t="str">
        <f>MASTER!BT533</f>
        <v/>
      </c>
    </row>
    <row r="57" spans="1:33" x14ac:dyDescent="0.2">
      <c r="A57" s="57" t="str">
        <f>MASTER!AT534</f>
        <v>M4.23.02.A1-01</v>
      </c>
      <c r="B57" s="57">
        <f>MASTER!AU534</f>
        <v>1</v>
      </c>
      <c r="C57" s="57" t="str">
        <f>MASTER!AV534</f>
        <v>Optional Core 3-4
Mobile Cloud Computing and Applications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v>
      </c>
      <c r="AB57">
        <f>MASTER!C$17</f>
        <v>10</v>
      </c>
      <c r="AC57" t="str">
        <f>MASTER!H$7</f>
        <v>CLOUD COMPUTING AND INTERNET OF THINGS/ PROCESARE CLOUD SI INTERNETUL LUCRURILOR</v>
      </c>
      <c r="AD57">
        <f>MASTER!A$17</f>
        <v>20</v>
      </c>
      <c r="AE57">
        <f>MASTER!B$17</f>
        <v>60</v>
      </c>
      <c r="AF57">
        <f>MASTER!D$17</f>
        <v>0</v>
      </c>
      <c r="AG57" t="str">
        <f>MASTER!BT534</f>
        <v>2023</v>
      </c>
    </row>
    <row r="58" spans="1:33" x14ac:dyDescent="0.2">
      <c r="A58" s="57" t="str">
        <f>MASTER!AT535</f>
        <v>M4.23.02.A1-02</v>
      </c>
      <c r="B58" s="57">
        <f>MASTER!AU535</f>
        <v>2</v>
      </c>
      <c r="C58" s="57" t="str">
        <f>MASTER!AV535</f>
        <v>Optional Core 3-4
Advanced Embedded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v>
      </c>
      <c r="AB58">
        <f>MASTER!C$17</f>
        <v>10</v>
      </c>
      <c r="AC58" t="str">
        <f>MASTER!H$7</f>
        <v>CLOUD COMPUTING AND INTERNET OF THINGS/ PROCESARE CLOUD SI INTERNETUL LUCRURILOR</v>
      </c>
      <c r="AD58">
        <f>MASTER!A$17</f>
        <v>20</v>
      </c>
      <c r="AE58">
        <f>MASTER!B$17</f>
        <v>60</v>
      </c>
      <c r="AF58">
        <f>MASTER!D$17</f>
        <v>0</v>
      </c>
      <c r="AG58" t="str">
        <f>MASTER!BT535</f>
        <v>2023</v>
      </c>
    </row>
    <row r="59" spans="1:33" x14ac:dyDescent="0.2">
      <c r="A59" s="57" t="str">
        <f>MASTER!AT536</f>
        <v>M4.23.02.A1-03</v>
      </c>
      <c r="B59" s="57">
        <f>MASTER!AU536</f>
        <v>3</v>
      </c>
      <c r="C59" s="57" t="str">
        <f>MASTER!AV536</f>
        <v>Optional Core 3-4
Big Data in Cloud and IoT</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v>
      </c>
      <c r="AB59">
        <f>MASTER!C$17</f>
        <v>10</v>
      </c>
      <c r="AC59" t="str">
        <f>MASTER!H$7</f>
        <v>CLOUD COMPUTING AND INTERNET OF THINGS/ PROCESARE CLOUD SI INTERNETUL LUCRURILOR</v>
      </c>
      <c r="AD59">
        <f>MASTER!A$17</f>
        <v>20</v>
      </c>
      <c r="AE59">
        <f>MASTER!B$17</f>
        <v>60</v>
      </c>
      <c r="AF59">
        <f>MASTER!D$17</f>
        <v>0</v>
      </c>
      <c r="AG59" t="str">
        <f>MASTER!BT536</f>
        <v>2023</v>
      </c>
    </row>
    <row r="60" spans="1:33" x14ac:dyDescent="0.2">
      <c r="A60" s="57" t="str">
        <f>MASTER!AT537</f>
        <v>M4.23.02.A1-04</v>
      </c>
      <c r="B60" s="57">
        <f>MASTER!AU537</f>
        <v>4</v>
      </c>
      <c r="C60" s="57" t="str">
        <f>MASTER!AV537</f>
        <v>Optional Core 3-4
Cloud Based AI Services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v>
      </c>
      <c r="AB60">
        <f>MASTER!C$17</f>
        <v>10</v>
      </c>
      <c r="AC60" t="str">
        <f>MASTER!H$7</f>
        <v>CLOUD COMPUTING AND INTERNET OF THINGS/ PROCESARE CLOUD SI INTERNETUL LUCRURILOR</v>
      </c>
      <c r="AD60">
        <f>MASTER!A$17</f>
        <v>20</v>
      </c>
      <c r="AE60">
        <f>MASTER!B$17</f>
        <v>60</v>
      </c>
      <c r="AF60">
        <f>MASTER!D$17</f>
        <v>0</v>
      </c>
      <c r="AG60" t="str">
        <f>MASTER!BT537</f>
        <v>2023</v>
      </c>
    </row>
    <row r="61" spans="1:33" x14ac:dyDescent="0.2">
      <c r="A61" s="57" t="str">
        <f>MASTER!AT538</f>
        <v>M4.23.02.A1-05</v>
      </c>
      <c r="B61" s="57">
        <f>MASTER!AU538</f>
        <v>5</v>
      </c>
      <c r="C61" s="57" t="str">
        <f>MASTER!AV538</f>
        <v>Optional Core 3-4
Fault-Tolerance of IoT and Dependable Cloud Computing</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Computer and Information Technology</v>
      </c>
      <c r="AB61">
        <f>MASTER!C$17</f>
        <v>10</v>
      </c>
      <c r="AC61" t="str">
        <f>MASTER!H$7</f>
        <v>CLOUD COMPUTING AND INTERNET OF THINGS/ PROCESARE CLOUD SI INTERNETUL LUCRURILOR</v>
      </c>
      <c r="AD61">
        <f>MASTER!A$17</f>
        <v>20</v>
      </c>
      <c r="AE61">
        <f>MASTER!B$17</f>
        <v>60</v>
      </c>
      <c r="AF61">
        <f>MASTER!D$17</f>
        <v>0</v>
      </c>
      <c r="AG61" t="str">
        <f>MASTER!BT538</f>
        <v>2023</v>
      </c>
    </row>
    <row r="62" spans="1:33" x14ac:dyDescent="0.2">
      <c r="A62" s="57" t="str">
        <f>MASTER!AT539</f>
        <v>M4.23.02.A1-06</v>
      </c>
      <c r="B62" s="57">
        <f>MASTER!AU539</f>
        <v>6</v>
      </c>
      <c r="C62" s="57" t="str">
        <f>MASTER!AV539</f>
        <v>Optional Core 3-4
DevOps</v>
      </c>
      <c r="D62" s="57">
        <f>MASTER!AW539</f>
        <v>1</v>
      </c>
      <c r="E62" s="57" t="str">
        <f>MASTER!AX539</f>
        <v>2</v>
      </c>
      <c r="F62" s="57">
        <f>MASTER!AY539</f>
        <v>0</v>
      </c>
      <c r="G62" s="57" t="str">
        <f>MASTER!AZ539</f>
        <v>DO</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f>MASTER!BO539</f>
        <v>0</v>
      </c>
      <c r="W62" s="57" t="str">
        <f>MASTER!BP539</f>
        <v/>
      </c>
      <c r="X62" s="57">
        <f>MASTER!BQ539</f>
        <v>0</v>
      </c>
      <c r="Y62" s="57">
        <f>MASTER!BR539</f>
        <v>0</v>
      </c>
      <c r="Z62" s="57">
        <f>MASTER!BS539</f>
        <v>0</v>
      </c>
      <c r="AA62" t="str">
        <f>MASTER!H$6</f>
        <v>Computer and Information Technology</v>
      </c>
      <c r="AB62">
        <f>MASTER!C$17</f>
        <v>10</v>
      </c>
      <c r="AC62" t="str">
        <f>MASTER!H$7</f>
        <v>CLOUD COMPUTING AND INTERNET OF THINGS/ PROCESARE CLOUD SI INTERNETUL LUCRURILOR</v>
      </c>
      <c r="AD62">
        <f>MASTER!A$17</f>
        <v>20</v>
      </c>
      <c r="AE62">
        <f>MASTER!B$17</f>
        <v>60</v>
      </c>
      <c r="AF62">
        <f>MASTER!D$17</f>
        <v>0</v>
      </c>
      <c r="AG62" t="str">
        <f>MASTER!BT539</f>
        <v>2023</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v>
      </c>
      <c r="AB63">
        <f>MASTER!C$17</f>
        <v>10</v>
      </c>
      <c r="AC63" t="str">
        <f>MASTER!H$7</f>
        <v>CLOUD COMPUTING AND INTERNET OF THINGS/ PROCESARE CLOUD SI INTERNETUL LUCRURILOR</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v>
      </c>
      <c r="AB64">
        <f>MASTER!C$17</f>
        <v>10</v>
      </c>
      <c r="AC64" t="str">
        <f>MASTER!H$7</f>
        <v>CLOUD COMPUTING AND INTERNET OF THINGS/ PROCESARE CLOUD SI INTERNETUL LUCRURILOR</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v>
      </c>
      <c r="AB65">
        <f>MASTER!C$17</f>
        <v>10</v>
      </c>
      <c r="AC65" t="str">
        <f>MASTER!H$7</f>
        <v>CLOUD COMPUTING AND INTERNET OF THINGS/ PROCESARE CLOUD SI INTERNETUL LUCRURILOR</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v>
      </c>
      <c r="AB66">
        <f>MASTER!C$17</f>
        <v>10</v>
      </c>
      <c r="AC66" t="str">
        <f>MASTER!H$7</f>
        <v>CLOUD COMPUTING AND INTERNET OF THINGS/ PROCESARE CLOUD SI INTERNETUL LUCRURILOR</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v>
      </c>
      <c r="AB67">
        <f>MASTER!C$17</f>
        <v>10</v>
      </c>
      <c r="AC67" t="str">
        <f>MASTER!H$7</f>
        <v>CLOUD COMPUTING AND INTERNET OF THINGS/ PROCESARE CLOUD SI INTERNETUL LUCRURILOR</v>
      </c>
      <c r="AD67">
        <f>MASTER!A$17</f>
        <v>20</v>
      </c>
      <c r="AE67">
        <f>MASTER!B$17</f>
        <v>60</v>
      </c>
      <c r="AF67">
        <f>MASTER!D$17</f>
        <v>0</v>
      </c>
      <c r="AG67" t="str">
        <f>MASTER!BT544</f>
        <v/>
      </c>
    </row>
    <row r="68" spans="1:33" x14ac:dyDescent="0.2">
      <c r="A68" s="57" t="str">
        <f>MASTER!AT545</f>
        <v>M4.23.03.V1-01</v>
      </c>
      <c r="B68" s="57">
        <f>MASTER!AU545</f>
        <v>1</v>
      </c>
      <c r="C68" s="57" t="str">
        <f>MASTER!AV545</f>
        <v>Optional Core 5-6
Security and Privacy in IoT and Cloud</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v>
      </c>
      <c r="AB68">
        <f>MASTER!C$17</f>
        <v>10</v>
      </c>
      <c r="AC68" t="str">
        <f>MASTER!H$7</f>
        <v>CLOUD COMPUTING AND INTERNET OF THINGS/ PROCESARE CLOUD SI INTERNETUL LUCRURILOR</v>
      </c>
      <c r="AD68">
        <f>MASTER!A$17</f>
        <v>20</v>
      </c>
      <c r="AE68">
        <f>MASTER!B$17</f>
        <v>60</v>
      </c>
      <c r="AF68">
        <f>MASTER!D$17</f>
        <v>0</v>
      </c>
      <c r="AG68" t="str">
        <f>MASTER!BT545</f>
        <v>2024</v>
      </c>
    </row>
    <row r="69" spans="1:33" x14ac:dyDescent="0.2">
      <c r="A69" s="57" t="str">
        <f>MASTER!AT546</f>
        <v>M4.23.03.V1-02</v>
      </c>
      <c r="B69" s="57">
        <f>MASTER!AU546</f>
        <v>2</v>
      </c>
      <c r="C69" s="57" t="str">
        <f>MASTER!AV546</f>
        <v>Optional Core 5-6
Advanced DSP Systems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v>
      </c>
      <c r="AB69">
        <f>MASTER!C$17</f>
        <v>10</v>
      </c>
      <c r="AC69" t="str">
        <f>MASTER!H$7</f>
        <v>CLOUD COMPUTING AND INTERNET OF THINGS/ PROCESARE CLOUD SI INTERNETUL LUCRURILOR</v>
      </c>
      <c r="AD69">
        <f>MASTER!A$17</f>
        <v>20</v>
      </c>
      <c r="AE69">
        <f>MASTER!B$17</f>
        <v>60</v>
      </c>
      <c r="AF69">
        <f>MASTER!D$17</f>
        <v>0</v>
      </c>
      <c r="AG69" t="str">
        <f>MASTER!BT546</f>
        <v>2024</v>
      </c>
    </row>
    <row r="70" spans="1:33" x14ac:dyDescent="0.2">
      <c r="A70" s="57" t="str">
        <f>MASTER!AT547</f>
        <v>M4.23.03.V1-03</v>
      </c>
      <c r="B70" s="57">
        <f>MASTER!AU547</f>
        <v>3</v>
      </c>
      <c r="C70" s="57" t="str">
        <f>MASTER!AV547</f>
        <v>Optional Core 5-6
Operating Systems for IoT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v>
      </c>
      <c r="AB70">
        <f>MASTER!C$17</f>
        <v>10</v>
      </c>
      <c r="AC70" t="str">
        <f>MASTER!H$7</f>
        <v>CLOUD COMPUTING AND INTERNET OF THINGS/ PROCESARE CLOUD SI INTERNETUL LUCRURILOR</v>
      </c>
      <c r="AD70">
        <f>MASTER!A$17</f>
        <v>20</v>
      </c>
      <c r="AE70">
        <f>MASTER!B$17</f>
        <v>60</v>
      </c>
      <c r="AF70">
        <f>MASTER!D$17</f>
        <v>0</v>
      </c>
      <c r="AG70" t="str">
        <f>MASTER!BT547</f>
        <v>2024</v>
      </c>
    </row>
    <row r="71" spans="1:33" x14ac:dyDescent="0.2">
      <c r="A71" s="57" t="str">
        <f>MASTER!AT548</f>
        <v>M4.23.03.V1-04</v>
      </c>
      <c r="B71" s="57">
        <f>MASTER!AU548</f>
        <v>4</v>
      </c>
      <c r="C71" s="57" t="str">
        <f>MASTER!AV548</f>
        <v>Optional Core 5-6
Vehicle to X Communication</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v>
      </c>
      <c r="AB71">
        <f>MASTER!C$17</f>
        <v>10</v>
      </c>
      <c r="AC71" t="str">
        <f>MASTER!H$7</f>
        <v>CLOUD COMPUTING AND INTERNET OF THINGS/ PROCESARE CLOUD SI INTERNETUL LUCRURILOR</v>
      </c>
      <c r="AD71">
        <f>MASTER!A$17</f>
        <v>20</v>
      </c>
      <c r="AE71">
        <f>MASTER!B$17</f>
        <v>60</v>
      </c>
      <c r="AF71">
        <f>MASTER!D$17</f>
        <v>0</v>
      </c>
      <c r="AG71" t="str">
        <f>MASTER!BT548</f>
        <v>2024</v>
      </c>
    </row>
    <row r="72" spans="1:33" x14ac:dyDescent="0.2">
      <c r="A72" s="57" t="str">
        <f>MASTER!AT549</f>
        <v>M4.23.03.V1-05</v>
      </c>
      <c r="B72" s="57">
        <f>MASTER!AU549</f>
        <v>5</v>
      </c>
      <c r="C72" s="57" t="str">
        <f>MASTER!AV549</f>
        <v>Optional Core 5-6
Development of IoT Products</v>
      </c>
      <c r="D72" s="57">
        <f>MASTER!AW549</f>
        <v>2</v>
      </c>
      <c r="E72" s="57" t="str">
        <f>MASTER!AX549</f>
        <v>3</v>
      </c>
      <c r="F72" s="57" t="str">
        <f>MASTER!AY549</f>
        <v>E</v>
      </c>
      <c r="G72" s="57" t="str">
        <f>MASTER!AZ549</f>
        <v>DO</v>
      </c>
      <c r="H72" s="57">
        <f>MASTER!BA549</f>
        <v>2</v>
      </c>
      <c r="I72" s="57">
        <f>MASTER!BB549</f>
        <v>2</v>
      </c>
      <c r="J72" s="57">
        <f>MASTER!BC549</f>
        <v>4</v>
      </c>
      <c r="K72" s="57">
        <f>MASTER!BD549</f>
        <v>28</v>
      </c>
      <c r="L72" s="57">
        <f>MASTER!BE549</f>
        <v>28</v>
      </c>
      <c r="M72" s="57">
        <f>MASTER!BF549</f>
        <v>56</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7</v>
      </c>
      <c r="W72" s="57">
        <f>MASTER!BP549</f>
        <v>0</v>
      </c>
      <c r="X72" s="57" t="e">
        <f>MASTER!BQ549</f>
        <v>#VALUE!</v>
      </c>
      <c r="Y72" s="57" t="e">
        <f>MASTER!BR549</f>
        <v>#VALUE!</v>
      </c>
      <c r="Z72" s="57">
        <f>MASTER!BS549</f>
        <v>0</v>
      </c>
      <c r="AA72" t="str">
        <f>MASTER!H$6</f>
        <v>Computer and Information Technology</v>
      </c>
      <c r="AB72">
        <f>MASTER!C$17</f>
        <v>10</v>
      </c>
      <c r="AC72" t="str">
        <f>MASTER!H$7</f>
        <v>CLOUD COMPUTING AND INTERNET OF THINGS/ PROCESARE CLOUD SI INTERNETUL LUCRURILOR</v>
      </c>
      <c r="AD72">
        <f>MASTER!A$17</f>
        <v>20</v>
      </c>
      <c r="AE72">
        <f>MASTER!B$17</f>
        <v>60</v>
      </c>
      <c r="AF72">
        <f>MASTER!D$17</f>
        <v>0</v>
      </c>
      <c r="AG72" t="str">
        <f>MASTER!BT549</f>
        <v>2024</v>
      </c>
    </row>
    <row r="73" spans="1:33" x14ac:dyDescent="0.2">
      <c r="A73" s="57" t="str">
        <f>MASTER!AT550</f>
        <v>M4.23.03.V1-06</v>
      </c>
      <c r="B73" s="57">
        <f>MASTER!AU550</f>
        <v>6</v>
      </c>
      <c r="C73" s="57" t="str">
        <f>MASTER!AV550</f>
        <v>Optional Core 5-6
Cloud Technologies in Telecommunications</v>
      </c>
      <c r="D73" s="57">
        <f>MASTER!AW550</f>
        <v>2</v>
      </c>
      <c r="E73" s="57" t="str">
        <f>MASTER!AX550</f>
        <v>3</v>
      </c>
      <c r="F73" s="57" t="str">
        <f>MASTER!AY550</f>
        <v>E</v>
      </c>
      <c r="G73" s="57" t="str">
        <f>MASTER!AZ550</f>
        <v>DO</v>
      </c>
      <c r="H73" s="57">
        <f>MASTER!BA550</f>
        <v>2</v>
      </c>
      <c r="I73" s="57">
        <f>MASTER!BB550</f>
        <v>2</v>
      </c>
      <c r="J73" s="57">
        <f>MASTER!BC550</f>
        <v>4</v>
      </c>
      <c r="K73" s="57">
        <f>MASTER!BD550</f>
        <v>28</v>
      </c>
      <c r="L73" s="57">
        <f>MASTER!BE550</f>
        <v>28</v>
      </c>
      <c r="M73" s="57">
        <f>MASTER!BF550</f>
        <v>56</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7</v>
      </c>
      <c r="W73" s="57">
        <f>MASTER!BP550</f>
        <v>0</v>
      </c>
      <c r="X73" s="57" t="e">
        <f>MASTER!BQ550</f>
        <v>#VALUE!</v>
      </c>
      <c r="Y73" s="57" t="e">
        <f>MASTER!BR550</f>
        <v>#VALUE!</v>
      </c>
      <c r="Z73" s="57">
        <f>MASTER!BS550</f>
        <v>0</v>
      </c>
      <c r="AA73" t="str">
        <f>MASTER!H$6</f>
        <v>Computer and Information Technology</v>
      </c>
      <c r="AB73">
        <f>MASTER!C$17</f>
        <v>10</v>
      </c>
      <c r="AC73" t="str">
        <f>MASTER!H$7</f>
        <v>CLOUD COMPUTING AND INTERNET OF THINGS/ PROCESARE CLOUD SI INTERNETUL LUCRURILOR</v>
      </c>
      <c r="AD73">
        <f>MASTER!A$17</f>
        <v>20</v>
      </c>
      <c r="AE73">
        <f>MASTER!B$17</f>
        <v>60</v>
      </c>
      <c r="AF73">
        <f>MASTER!D$17</f>
        <v>0</v>
      </c>
      <c r="AG73" t="str">
        <f>MASTER!BT550</f>
        <v>2024</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v>
      </c>
      <c r="AB74">
        <f>MASTER!C$17</f>
        <v>10</v>
      </c>
      <c r="AC74" t="str">
        <f>MASTER!H$7</f>
        <v>CLOUD COMPUTING AND INTERNET OF THINGS/ PROCESARE CLOUD SI INTERNETUL LUCRURILOR</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v>
      </c>
      <c r="AB75">
        <f>MASTER!C$17</f>
        <v>10</v>
      </c>
      <c r="AC75" t="str">
        <f>MASTER!H$7</f>
        <v>CLOUD COMPUTING AND INTERNET OF THINGS/ PROCESARE CLOUD SI INTERNETUL LUCRURILOR</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v>
      </c>
      <c r="AB76">
        <f>MASTER!C$17</f>
        <v>10</v>
      </c>
      <c r="AC76" t="str">
        <f>MASTER!H$7</f>
        <v>CLOUD COMPUTING AND INTERNET OF THINGS/ PROCESARE CLOUD SI INTERNETUL LUCRURILOR</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v>
      </c>
      <c r="AB77">
        <f>MASTER!C$17</f>
        <v>10</v>
      </c>
      <c r="AC77" t="str">
        <f>MASTER!H$7</f>
        <v>CLOUD COMPUTING AND INTERNET OF THINGS/ PROCESARE CLOUD SI INTERNETUL LUCRURILOR</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v>
      </c>
      <c r="AB78">
        <f>MASTER!C$17</f>
        <v>10</v>
      </c>
      <c r="AC78" t="str">
        <f>MASTER!H$7</f>
        <v>CLOUD COMPUTING AND INTERNET OF THINGS/ PROCESARE CLOUD SI INTERNETUL LUCRURILOR</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v>
      </c>
      <c r="AB79">
        <f>MASTER!C$17</f>
        <v>10</v>
      </c>
      <c r="AC79" t="str">
        <f>MASTER!H$7</f>
        <v>CLOUD COMPUTING AND INTERNET OF THINGS/ PROCESARE CLOUD SI INTERNETUL LUCRURILOR</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v>
      </c>
      <c r="AB80">
        <f>MASTER!C$17</f>
        <v>10</v>
      </c>
      <c r="AC80" t="str">
        <f>MASTER!H$7</f>
        <v>CLOUD COMPUTING AND INTERNET OF THINGS/ PROCESARE CLOUD SI INTERNETUL LUCRURILOR</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v>
      </c>
      <c r="AB81">
        <f>MASTER!C$17</f>
        <v>10</v>
      </c>
      <c r="AC81" t="str">
        <f>MASTER!H$7</f>
        <v>CLOUD COMPUTING AND INTERNET OF THINGS/ PROCESARE CLOUD SI INTERNETUL LUCRURILOR</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v>
      </c>
      <c r="AB82">
        <f>MASTER!C$17</f>
        <v>10</v>
      </c>
      <c r="AC82" t="str">
        <f>MASTER!H$7</f>
        <v>CLOUD COMPUTING AND INTERNET OF THINGS/ PROCESARE CLOUD SI INTERNETUL LUCRURILOR</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v>
      </c>
      <c r="AB83">
        <f>MASTER!C$17</f>
        <v>10</v>
      </c>
      <c r="AC83" t="str">
        <f>MASTER!H$7</f>
        <v>CLOUD COMPUTING AND INTERNET OF THINGS/ PROCESARE CLOUD SI INTERNETUL LUCRURILOR</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v>
      </c>
      <c r="AB84">
        <f>MASTER!C$17</f>
        <v>10</v>
      </c>
      <c r="AC84" t="str">
        <f>MASTER!H$7</f>
        <v>CLOUD COMPUTING AND INTERNET OF THINGS/ PROCESARE CLOUD SI INTERNETUL LUCRURILOR</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v>
      </c>
      <c r="AB85">
        <f>MASTER!C$17</f>
        <v>10</v>
      </c>
      <c r="AC85" t="str">
        <f>MASTER!H$7</f>
        <v>CLOUD COMPUTING AND INTERNET OF THINGS/ PROCESARE CLOUD SI INTERNETUL LUCRURILOR</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v>
      </c>
      <c r="AB86">
        <f>MASTER!C$17</f>
        <v>10</v>
      </c>
      <c r="AC86" t="str">
        <f>MASTER!H$7</f>
        <v>CLOUD COMPUTING AND INTERNET OF THINGS/ PROCESARE CLOUD SI INTERNETUL LUCRURILOR</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v>
      </c>
      <c r="AB87">
        <f>MASTER!C$17</f>
        <v>10</v>
      </c>
      <c r="AC87" t="str">
        <f>MASTER!H$7</f>
        <v>CLOUD COMPUTING AND INTERNET OF THINGS/ PROCESARE CLOUD SI INTERNETUL LUCRURILOR</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v>
      </c>
      <c r="AB88">
        <f>MASTER!C$17</f>
        <v>10</v>
      </c>
      <c r="AC88" t="str">
        <f>MASTER!H$7</f>
        <v>CLOUD COMPUTING AND INTERNET OF THINGS/ PROCESARE CLOUD SI INTERNETUL LUCRURILOR</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2023-08-16T07:27:44Z</cp:lastPrinted>
  <dcterms:created xsi:type="dcterms:W3CDTF">2005-09-25T13:40:53Z</dcterms:created>
  <dcterms:modified xsi:type="dcterms:W3CDTF">2023-08-16T07:27:49Z</dcterms:modified>
</cp:coreProperties>
</file>