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040" firstSheet="4" activeTab="10"/>
  </bookViews>
  <sheets>
    <sheet name="Indeplinire Standarde" sheetId="1" r:id="rId1"/>
    <sheet name="Crit CDI-ART articole ISI" sheetId="2" r:id="rId2"/>
    <sheet name="Crit CDI-ART jurnale BDI" sheetId="3" r:id="rId3"/>
    <sheet name="Crit CDI-ART jurnal nat " sheetId="4" r:id="rId4"/>
    <sheet name="Crit CDI-ART proceed ISI" sheetId="5" r:id="rId5"/>
    <sheet name="Crit CDI-ART conf BDI" sheetId="6" r:id="rId6"/>
    <sheet name="Crit CDI-ART conf intern" sheetId="7" r:id="rId7"/>
    <sheet name="Crit CDI-MON" sheetId="8" r:id="rId8"/>
    <sheet name="Crit DID-MSC" sheetId="9" r:id="rId9"/>
    <sheet name="Crit RIA-director" sheetId="10" r:id="rId10"/>
    <sheet name="Crit RIA-membru" sheetId="11" r:id="rId11"/>
  </sheets>
  <definedNames/>
  <calcPr fullCalcOnLoad="1"/>
</workbook>
</file>

<file path=xl/sharedStrings.xml><?xml version="1.0" encoding="utf-8"?>
<sst xmlns="http://schemas.openxmlformats.org/spreadsheetml/2006/main" count="731" uniqueCount="527">
  <si>
    <r>
      <t>Bernad, S.I.</t>
    </r>
    <r>
      <rPr>
        <sz val="10"/>
        <rFont val="Arial"/>
        <family val="2"/>
      </rPr>
      <t xml:space="preserve">, Totorean, A., Bosioc, A., Stanciu, R., Bernad, E.S., Numerical investigation of Dean vortices in a curved pipe, (2013) AIP Conference Proceedings, 1558, pp. 172-175., 11th International Conference of Numerical Analysis and Applied Mathematics, 2013, ICNAAM 2013, 21 - 27 September 2013, Rhodes, Greece, </t>
    </r>
    <r>
      <rPr>
        <b/>
        <sz val="10"/>
        <rFont val="Arial"/>
        <family val="2"/>
      </rPr>
      <t>ISSN: 0094243X</t>
    </r>
    <r>
      <rPr>
        <sz val="10"/>
        <rFont val="Arial"/>
        <family val="2"/>
      </rPr>
      <t xml:space="preserve">, ISBN: 9780735411845, DOI: 10.1063/1.4825448 </t>
    </r>
    <r>
      <rPr>
        <b/>
        <sz val="10"/>
        <rFont val="Arial"/>
        <family val="2"/>
      </rPr>
      <t>(ISI: WOS 000331472800041)</t>
    </r>
  </si>
  <si>
    <t>Nr.crt.</t>
  </si>
  <si>
    <t>Valoare incasata institutie [RON]</t>
  </si>
  <si>
    <t>Punctaj</t>
  </si>
  <si>
    <t>TOTAL punctaj</t>
  </si>
  <si>
    <r>
      <t xml:space="preserve">Romeo Susan-Resiga, Sebastian Muntean, Alin Bosioc, Adrian Stuparu, Teodor Milos, Alexandru Baya, </t>
    </r>
    <r>
      <rPr>
        <b/>
        <sz val="10"/>
        <rFont val="Arial"/>
        <family val="2"/>
      </rPr>
      <t>Sandor Bernad</t>
    </r>
    <r>
      <rPr>
        <sz val="10"/>
        <rFont val="Arial"/>
        <family val="2"/>
      </rPr>
      <t>, Liviu Eugen Anton, Swirling flow apparatus and test rig for flow control in hydraulic turbines discharge cone, Proceedings of the 2nd IAHR International Meeting of the Workgroup on Cavitation and Dynamic Problems in Hydraulic Machinery and Systems, Timisoara, Romania, Scientific Bulletin of the “Politehnica” University of Timisoara, Transactions on Mechanics, 2007, Vol 52, No 66, pp: 203-217, ISSN: 1224-6077</t>
    </r>
  </si>
  <si>
    <t>A. Javadi, A. Bosioc, H. Nilsson, S. Muntean, R. Susan-Resiga, Experimental and Numerical Investigation of the Precessing Helical Vortex in a Conical Diffuser, With Rotor–Stator Interaction, J. Fluids Eng 138(8), 081106 (Jun 08, 2016) (13 pages), Paper No: FE-15-1323; doi: 10.1115/1.4033416, (IF = 1.283).</t>
  </si>
  <si>
    <t>1078-5884</t>
  </si>
  <si>
    <t>P.A. Stonebridge, S.A. Suttie, R. Ross, J. Dick, Spiral Laminar Flow: a Survey of a Three-Dimensional Arterial Flow Pattern in a Group of Volunteers, Eur J Vasc Endovasc Surg (2016), http://dx.doi.org/10.1016/j.ejvs.2016.07.018 (IF = 2.912).</t>
  </si>
  <si>
    <t>P.P. Gohil, R.P. Saini, Numerical Study of Cavitation in Francis Turbine of a Small Hydro Power Plant, Journal of Applied Fluid Mechanics, Vol. 9, No. 1, pp. 357-365, 2016. ISSN 1735-3572, IF = 0.888.</t>
  </si>
  <si>
    <t>1735-3572</t>
  </si>
  <si>
    <t>Nr proiect / cod proiect</t>
  </si>
  <si>
    <t>Director proiect</t>
  </si>
  <si>
    <t>Echipa proiect</t>
  </si>
  <si>
    <t>Beneficiar</t>
  </si>
  <si>
    <t>TEHNOMED CEEX_X2C05/3 CEEX-Program IPA, UPT-Partener P3, Contract nr. 334/2006, Faza 2008</t>
  </si>
  <si>
    <t>Hidrodinamica si transferul de masa la coloane de bule fine cu aplicare in tehnologii avansate de mediu</t>
  </si>
  <si>
    <t>Romeo Susan-Resiga</t>
  </si>
  <si>
    <t>IPA</t>
  </si>
  <si>
    <t>TEHNOMED CEEX_X2C05/3 CEEX-Program IPA, UPT-Partener P3, Contract nr. 334/2006, Faza 2007</t>
  </si>
  <si>
    <t>Carte N.</t>
  </si>
  <si>
    <t>Bază de Cercetare cu Utilizatori Multipli, Centrul Naţional pentru Ingineria Sistemelor cu Fluide Complexe</t>
  </si>
  <si>
    <t>Contr. grant Bancă Mondială, nr. reg. M.E.N. 32221 din 10.05.2000, cod CNCSIS 11, perioada 2001-2002. (valoare contract 317.000 USD echivalent a 1.023.910 RON, curs de schimb in 2001: 1 USD = 3,23 RON)</t>
  </si>
  <si>
    <t>CNCSIS</t>
  </si>
  <si>
    <t>Modele si metode numerice avansate in ingineria navelor de transport gaze lichefiate</t>
  </si>
  <si>
    <t>Muntean Sebastian</t>
  </si>
  <si>
    <t>MEC</t>
  </si>
  <si>
    <t>Integrarea Tehnologiilor Magneto-Reologice Speciale şi al Controlului Avansat al Curgerii in Aplicatii Industriale</t>
  </si>
  <si>
    <t>Hidrodinamica vârtejurilor şi aplicaţii</t>
  </si>
  <si>
    <t>Grant CNCSIS tip A Consortiu la ctr. 181, subcontract 379/2006, ARFT - Partener P1, perioada 2005-2007</t>
  </si>
  <si>
    <t>Grantul Academiei Române
- GAR Contr.grant nr. 103/2004 Proiect nr. 362</t>
  </si>
  <si>
    <t>Anton Ioan</t>
  </si>
  <si>
    <t>AR</t>
  </si>
  <si>
    <t>Metode Moderne de Calcul Paralel pt. Simularea Numerică a Curgerii Fluidelor şi Aplicaţii la Maşini şi Sisteme Hidro-pneumatice</t>
  </si>
  <si>
    <t>Susan Resiga R.</t>
  </si>
  <si>
    <t>Alin Bosioc</t>
  </si>
  <si>
    <t xml:space="preserve"> Numerical simulation of heat convection for a washing machine heating system function of the thickness of limestone layer</t>
  </si>
  <si>
    <t>S.C. ZOPPAS Industries Romania</t>
  </si>
  <si>
    <r>
      <t>Sandor I. Bernad</t>
    </r>
    <r>
      <rPr>
        <sz val="11"/>
        <rFont val="Arial"/>
        <family val="2"/>
      </rPr>
      <t>, Romeo Susan-Resiga,</t>
    </r>
  </si>
  <si>
    <t>ZOPPAS Industries Romania.</t>
  </si>
  <si>
    <t>Numerical Simulation and Analysis of the Polyethylene Terephtalate Flow in new Hot Runner configuration Taking into Account the Variable PET Viscosity</t>
  </si>
  <si>
    <r>
      <t>Bernad S.</t>
    </r>
    <r>
      <rPr>
        <sz val="11"/>
        <rFont val="Arial"/>
        <family val="0"/>
      </rPr>
      <t xml:space="preserve">, Muntean S., </t>
    </r>
  </si>
  <si>
    <t>Nr contract</t>
  </si>
  <si>
    <t>Nr. contract</t>
  </si>
  <si>
    <t>75340 CHF</t>
  </si>
  <si>
    <t>Turbomachinery swirling flow optimization and control with technology of magnetorheological fluid systems</t>
  </si>
  <si>
    <t>Taming the Vortex Rope project-TAVARO</t>
  </si>
  <si>
    <r>
      <t>Bernad, S.I.</t>
    </r>
    <r>
      <rPr>
        <sz val="10"/>
        <rFont val="Arial"/>
        <family val="2"/>
      </rPr>
      <t>, Totorean, A., Bernad, E.S., Susan-Resiga, R., Particle motion in coronary serial stenoses, (2013) WIT Transactions on Biomedicine and Health, 17, pp. 169-180, Conference name: 10th International Conference on Modelling in Medicine and Biology, BIOMED 2013, 24 - 26 April 2013, Budapest, Hungary, ISSN: 1743-3525, ISBN: 9781845647063, DOI: 10.2495/BIO130151</t>
    </r>
    <r>
      <rPr>
        <b/>
        <sz val="10"/>
        <rFont val="Arial"/>
        <family val="2"/>
      </rPr>
      <t xml:space="preserve"> (SCOPUS)</t>
    </r>
  </si>
  <si>
    <r>
      <t xml:space="preserve">Bernad, E.S., Craina, M., </t>
    </r>
    <r>
      <rPr>
        <b/>
        <sz val="10"/>
        <rFont val="Arial"/>
        <family val="2"/>
      </rPr>
      <t>Bernad, S.I.</t>
    </r>
    <r>
      <rPr>
        <sz val="10"/>
        <rFont val="Arial"/>
        <family val="2"/>
      </rPr>
      <t>, Hemodynamics of human placenta, (2013) WIT Transactions on Biomedicine and Health, 17, pp. 39-48., 10th International Conference on Modelling in Medicine and Biology, BIOMED 2013, 24 - 26 April 2013, Budapest, Hungary, ISSN: 1743-3525, ISBN: 9781845647063, DOI: 10.2495/BIO130041</t>
    </r>
    <r>
      <rPr>
        <b/>
        <sz val="10"/>
        <rFont val="Arial"/>
        <family val="2"/>
      </rPr>
      <t>(SCOPUS)</t>
    </r>
  </si>
  <si>
    <r>
      <t>Bernad, S.I</t>
    </r>
    <r>
      <rPr>
        <sz val="10"/>
        <rFont val="Arial"/>
        <family val="2"/>
      </rPr>
      <t xml:space="preserve">., Totorean, A., Bernad, E.S., Susan-Resiga, R., Flow in re-stenosed artery after angioplasty, (2013) WIT Transactions on Information and Communication Technologies, 45, pp. 209-220, 1st International Conference on Data Management and Security: Applications in Medicine, Sciences and Engineering, DATA 2013, 7 - 9 May 2013, Elche, Alicante, Spain, ISSN: 1743-3517, ISBN: 9781845647087, DOI: 10.2495/DATA130191 </t>
    </r>
    <r>
      <rPr>
        <b/>
        <sz val="10"/>
        <rFont val="Arial"/>
        <family val="2"/>
      </rPr>
      <t>(SCOPUS)</t>
    </r>
  </si>
  <si>
    <t>1743-3517</t>
  </si>
  <si>
    <t>0887-8722</t>
  </si>
  <si>
    <t>0098-2202</t>
  </si>
  <si>
    <r>
      <t>Bernad S.</t>
    </r>
    <r>
      <rPr>
        <sz val="10"/>
        <rFont val="Arial"/>
        <family val="2"/>
      </rPr>
      <t>, Susan-Resiga R., Bernad E., Gaita D., Mihalas G.I., Munteanu I., (2004), Computerized Study of the Blood Flow in Arterial Stenosis. Timisoara Medical Journal, 54, no. 2, pp. 142-145, ISSN 1583-5251, (Index Copernicus).</t>
    </r>
  </si>
  <si>
    <r>
      <t xml:space="preserve">Wei-Ling Chen, Yu-Hsuan Lin, Chung-Dann Kan, Fan-Ming Yu, Chia-Hung Lin, IET Science, Measurement and Technology, 8 pp., DOI:  10.1049/iet-smt.2014.0264 , ISSN 1751-8830, 2015, </t>
    </r>
    <r>
      <rPr>
        <sz val="10"/>
        <color indexed="63"/>
        <rFont val="Arial"/>
        <family val="2"/>
      </rPr>
      <t>ISSN</t>
    </r>
    <r>
      <rPr>
        <b/>
        <sz val="10"/>
        <color indexed="63"/>
        <rFont val="Arial"/>
        <family val="2"/>
      </rPr>
      <t> </t>
    </r>
    <r>
      <rPr>
        <sz val="10"/>
        <color indexed="63"/>
        <rFont val="Arial"/>
        <family val="2"/>
      </rPr>
      <t xml:space="preserve">1751-8822, </t>
    </r>
    <r>
      <rPr>
        <sz val="10"/>
        <rFont val="Arial"/>
        <family val="2"/>
      </rPr>
      <t>IF 0.954</t>
    </r>
  </si>
  <si>
    <t>1751-8830</t>
  </si>
  <si>
    <r>
      <t>Bernad SI</t>
    </r>
    <r>
      <rPr>
        <sz val="10"/>
        <rFont val="Arial"/>
        <family val="2"/>
      </rPr>
      <t xml:space="preserve">, Barbat T, Bernad ES, Susan-Resiga R., (2008) Cardio vascular surgery - Simulation based medical intervention, MATHEMATICS AND COMPUTERS IN BIOLOGY AND CHEMISTRY, pp: 100-106, </t>
    </r>
    <r>
      <rPr>
        <sz val="10"/>
        <rFont val="Arial"/>
        <family val="2"/>
      </rPr>
      <t>ISSN: 1790-5125</t>
    </r>
    <r>
      <rPr>
        <sz val="10"/>
        <rFont val="Arial"/>
        <family val="2"/>
      </rPr>
      <t>, ISBN: 978-960-6766-75-6, WSEAS Press.</t>
    </r>
    <r>
      <rPr>
        <b/>
        <sz val="10"/>
        <rFont val="Arial"/>
        <family val="2"/>
      </rPr>
      <t>(ISI: WOS:000258094800022)</t>
    </r>
  </si>
  <si>
    <r>
      <t xml:space="preserve">Alin F.Totorean, </t>
    </r>
    <r>
      <rPr>
        <b/>
        <sz val="10"/>
        <rFont val="Arial"/>
        <family val="2"/>
      </rPr>
      <t>Sandor I. Bernad</t>
    </r>
    <r>
      <rPr>
        <sz val="10"/>
        <rFont val="Arial"/>
        <family val="2"/>
      </rPr>
      <t>, Romeo F. Susan-Resiga, Fluid dynamics in helical geometries with applications for by-pass grafts, Applied Mathematics and Computation, 2016, vol 272 part 3, pp: 604-613, http://dx.doi.org/10.1016/j.amc.2015.05.030, (WOS:000364991600004)</t>
    </r>
  </si>
  <si>
    <r>
      <t xml:space="preserve">Izabella Petre, Elena Bernad, Anca Muresan, Anca Bordianu, </t>
    </r>
    <r>
      <rPr>
        <b/>
        <sz val="10"/>
        <rFont val="Arial"/>
        <family val="2"/>
      </rPr>
      <t>Sandor I. Bernad</t>
    </r>
    <r>
      <rPr>
        <sz val="10"/>
        <rFont val="Arial"/>
        <family val="2"/>
      </rPr>
      <t xml:space="preserve">, Onut Bacean, Roxana Folescu, Amelia Milulescu, Stelian Pantea, Choriocarcinoma developed in a tubal pregnancy – a case report, Rom J Morphol Embryol, 2015, 56(2 Suppl):871–874, </t>
    </r>
    <r>
      <rPr>
        <sz val="10"/>
        <rFont val="Arial"/>
        <family val="2"/>
      </rPr>
      <t>(WOS: 000362801600036)</t>
    </r>
  </si>
  <si>
    <r>
      <t xml:space="preserve">Andrei Mugur-GEORGESCU, Sanda-Carmen GEORGESCU, </t>
    </r>
    <r>
      <rPr>
        <b/>
        <sz val="10"/>
        <rFont val="Arial"/>
        <family val="2"/>
      </rPr>
      <t>Sandor BERNAD</t>
    </r>
    <r>
      <rPr>
        <sz val="10"/>
        <rFont val="Arial"/>
        <family val="2"/>
      </rPr>
      <t>, Costin I. COŞOIU (2007), COMSOL MULTIPHYSICS versus FLUENT: 2D numerical simulation of the stationary flow around a blade of the Achard turbine”, Scientific Bulletin of the “Politehnica” University of Timisoara, Transactions on Mechanics, Tom 52(66), No 3, pp: 13-22, ISSN 1224-6077.</t>
    </r>
  </si>
  <si>
    <t>0309-524X</t>
  </si>
  <si>
    <r>
      <t>Bernad S.</t>
    </r>
    <r>
      <rPr>
        <sz val="10"/>
        <rFont val="Arial"/>
        <family val="2"/>
      </rPr>
      <t>, Susan-Resiga R., Anton I., Ancuşa V., Numerical Simulation of Cavitating Flow in Hydraulic Poppet Valve - part II, 2nd Southeastern Europe Fluent Users Group Meeting, 31 October - 2 November, Bucureşti, România (on CD-ROM), 12 pg., 2001</t>
    </r>
  </si>
  <si>
    <t>Total =</t>
  </si>
  <si>
    <t>Criteriul MON</t>
  </si>
  <si>
    <t>TOTAL</t>
  </si>
  <si>
    <t>Indicatori criteriu DID</t>
  </si>
  <si>
    <r>
      <t>DID-LAB:</t>
    </r>
    <r>
      <rPr>
        <sz val="10"/>
        <rFont val="Arial"/>
        <family val="0"/>
      </rPr>
      <t xml:space="preserve"> Standuri/laboratoare pentru activitati didactice realizate sau dezvoltate de candidat, cu lucrari de laborator elaborate de candidat si incluse in indrumator laborator format tiparit sau format electronic</t>
    </r>
  </si>
  <si>
    <t>minim 6 puncte (60% din DID realizat)</t>
  </si>
  <si>
    <t>maxim 4 puncte (max 40% din DID realizat)</t>
  </si>
  <si>
    <t>Criteriul DID-MSC</t>
  </si>
  <si>
    <r>
      <t xml:space="preserve">Susan Resiga R., Goede E, Anton L, Herban I.S., Musat C., Ciocan D.G., </t>
    </r>
    <r>
      <rPr>
        <b/>
        <sz val="11"/>
        <rFont val="Arial"/>
        <family val="2"/>
      </rPr>
      <t>Bernad S.</t>
    </r>
    <r>
      <rPr>
        <sz val="11"/>
        <rFont val="Arial"/>
        <family val="2"/>
      </rPr>
      <t>, Bosioc A., Bala A.C., Neubauer R., Gridan R., Ciocan T., Tanasa C.</t>
    </r>
  </si>
  <si>
    <r>
      <t>Bernad S.</t>
    </r>
    <r>
      <rPr>
        <sz val="11"/>
        <rFont val="Arial"/>
        <family val="2"/>
      </rPr>
      <t>, Todiruta M.</t>
    </r>
  </si>
  <si>
    <t>Bernad S.</t>
  </si>
  <si>
    <r>
      <t>Bernad S.</t>
    </r>
    <r>
      <rPr>
        <sz val="11"/>
        <rFont val="Arial"/>
        <family val="2"/>
      </rPr>
      <t>, Stuparu A., Bosioc A., Tanasa C., Todiruta M.</t>
    </r>
  </si>
  <si>
    <r>
      <t xml:space="preserve">Susan Resiga R., </t>
    </r>
    <r>
      <rPr>
        <b/>
        <sz val="11"/>
        <rFont val="Arial"/>
        <family val="2"/>
      </rPr>
      <t>Bernad S.</t>
    </r>
    <r>
      <rPr>
        <sz val="11"/>
        <rFont val="Arial"/>
        <family val="2"/>
      </rPr>
      <t>, Stuparu A., Bosioc A., Anton I.</t>
    </r>
  </si>
  <si>
    <r>
      <t>Bernad S.</t>
    </r>
    <r>
      <rPr>
        <sz val="11"/>
        <rFont val="Arial"/>
        <family val="2"/>
      </rPr>
      <t>, Susan Resiga R., Stuparu A., Bosioc A., Baya A., Anton L., Anton I.</t>
    </r>
  </si>
  <si>
    <r>
      <t>Bernad S.</t>
    </r>
    <r>
      <rPr>
        <sz val="11"/>
        <rFont val="Arial"/>
        <family val="2"/>
      </rPr>
      <t>, Barbat T., Junc C., Anton I.</t>
    </r>
  </si>
  <si>
    <r>
      <t xml:space="preserve">Susan Resiga R., </t>
    </r>
    <r>
      <rPr>
        <b/>
        <sz val="11"/>
        <rFont val="Arial"/>
        <family val="2"/>
      </rPr>
      <t>Bernad S.</t>
    </r>
  </si>
  <si>
    <r>
      <t xml:space="preserve">Muntean S., </t>
    </r>
    <r>
      <rPr>
        <b/>
        <sz val="11"/>
        <rFont val="Arial"/>
        <family val="2"/>
      </rPr>
      <t>Bernad S.</t>
    </r>
    <r>
      <rPr>
        <sz val="11"/>
        <rFont val="Arial"/>
        <family val="2"/>
      </rPr>
      <t>, Susan Resiga R., Anton I.</t>
    </r>
  </si>
  <si>
    <r>
      <t xml:space="preserve">Susan Resiga R., </t>
    </r>
    <r>
      <rPr>
        <b/>
        <sz val="11"/>
        <rFont val="Arial"/>
        <family val="2"/>
      </rPr>
      <t>Bernad S.</t>
    </r>
    <r>
      <rPr>
        <sz val="11"/>
        <rFont val="Arial"/>
        <family val="2"/>
      </rPr>
      <t>, Muntean S.</t>
    </r>
  </si>
  <si>
    <r>
      <t>Bernad S.</t>
    </r>
    <r>
      <rPr>
        <sz val="11"/>
        <rFont val="Arial"/>
        <family val="2"/>
      </rPr>
      <t>, Oprisa P., Muntean S.</t>
    </r>
  </si>
  <si>
    <r>
      <t xml:space="preserve">Anton L., Baya A., Resiga R., Muntean S., </t>
    </r>
    <r>
      <rPr>
        <b/>
        <sz val="11"/>
        <rFont val="Arial"/>
        <family val="2"/>
      </rPr>
      <t>Bernad S.</t>
    </r>
    <r>
      <rPr>
        <sz val="11"/>
        <rFont val="Arial"/>
        <family val="2"/>
      </rPr>
      <t>, Balint D., Stuparu A.</t>
    </r>
  </si>
  <si>
    <r>
      <t xml:space="preserve">Balint D., </t>
    </r>
    <r>
      <rPr>
        <b/>
        <sz val="11"/>
        <rFont val="Arial"/>
        <family val="2"/>
      </rPr>
      <t>Bernad S.</t>
    </r>
    <r>
      <rPr>
        <sz val="11"/>
        <rFont val="Arial"/>
        <family val="2"/>
      </rPr>
      <t>, Resiga R., Anton I.</t>
    </r>
  </si>
  <si>
    <t>Univ Politehnica Bucuresti, Centrul de Cercet. Energ. si de Protectia Mediului</t>
  </si>
  <si>
    <t>Institutul de Chimie al Acad. Romane Timisoara</t>
  </si>
  <si>
    <t xml:space="preserve">S.C. ZOPPAS INDUSTRIES  </t>
  </si>
  <si>
    <r>
      <t>Bernad S.</t>
    </r>
    <r>
      <rPr>
        <sz val="11"/>
        <rFont val="Arial"/>
        <family val="2"/>
      </rPr>
      <t>, Muntean S., Catona C.</t>
    </r>
  </si>
  <si>
    <t>UPT Contract nr.  942/17.07.2002</t>
  </si>
  <si>
    <t>UPT, Contract nr.5214/19.04.2007</t>
  </si>
  <si>
    <t>UPT, Contract  nr. 1/01.03.2005</t>
  </si>
  <si>
    <t>UPT, Contract  nr. 1510787/2005</t>
  </si>
  <si>
    <t>UPT, Contract  nr. 1521266/2005</t>
  </si>
  <si>
    <t>AR-FT, Contract nr. BC 19/24.01.2011</t>
  </si>
  <si>
    <t>UPT, Contract nr. 129/12.11.2009</t>
  </si>
  <si>
    <t>AR-FT, Contract nr. 147/15.10.2008</t>
  </si>
  <si>
    <t>AR-FT, Contract nr.152/23.10.2008</t>
  </si>
  <si>
    <t>Numerical Simulation of the Pump Hydrodynamics with Heat Transfer</t>
  </si>
  <si>
    <t>Numerical Simulation of the Pump Hydrodynamic swith Heat Transfer</t>
  </si>
  <si>
    <t>Thermo-hydrodynamic optimization of a cooling cell with partial cross-walls</t>
  </si>
  <si>
    <t>Rheological investigations of polymer samples under controlled inert atmosphere</t>
  </si>
  <si>
    <t>Aspecte ale comportarii plastice si elastice ale solurilor alcoxidice in timpul tranzitiei  de la sol la gel</t>
  </si>
  <si>
    <t>UPT, Contract  nr.  343/27.10.2005.</t>
  </si>
  <si>
    <t>Numerical simulation of flow with heat convection and radiation for a dryer heating system</t>
  </si>
  <si>
    <t>UPT, Contract  nr.  320/12.09.2005</t>
  </si>
  <si>
    <t>Analiza curgerii şi optimizarea răcirii în circuitul interior de ventilaţie al motorului asincron cu rotorul în scurt-circuit tip TIS 1350/430-6 de 420 kW; 690 V; 215-430 rpm</t>
  </si>
  <si>
    <t>UPT, Contract nr. 10/21.01.2004</t>
  </si>
  <si>
    <t>UPT, Contract nr. 325/27.09.2005</t>
  </si>
  <si>
    <t>Stabilirea poziţiei paletelor la statorul turbinei HA Zăvideni în vederea optimizării curgerii apei prin acesta</t>
  </si>
  <si>
    <t>AR-FT, Contract  nr. 90-12.02/05.05.2004</t>
  </si>
  <si>
    <t>Analiza CFD în punctul optim de funcţionare a turbinei Francis cu rapiditate  ns=285</t>
  </si>
  <si>
    <t>UPT, Contract  nr. 54/16.04.2004</t>
  </si>
  <si>
    <t>UPT, Contract nr. 1206/29.10.2003</t>
  </si>
  <si>
    <t>UPT, Contract nr. 1238/18.11.2003</t>
  </si>
  <si>
    <t>Aspecte ale comportării reologice a gelurilor polimerice</t>
  </si>
  <si>
    <t>Simularea numerica si analiza fenomenuliui curgerii 3D cu convectie naturala prin cutia termostatului ce echipeaza radiatoarele electrice</t>
  </si>
  <si>
    <t>UPT, Contract nr. 1228/16.12.2003</t>
  </si>
  <si>
    <t>Nr. proiect / cod proiect</t>
  </si>
  <si>
    <t>Bernad E., Barbat T., Albulescu V., Brisan C.</t>
  </si>
  <si>
    <t>VIASAN</t>
  </si>
  <si>
    <t>Exploratory Research Project PCE 798, Project ID: PN-II-ID-2008-2, Contract no. 658/2009, perioada 2009-2011</t>
  </si>
  <si>
    <t>Muntean S., Vekas L., Bica D., Sofonea V., Bernad E., Resiga D.</t>
  </si>
  <si>
    <t>Cercetari fundamentale privind aspectele particulare asociate curgerii sangvine complexe in patologia sistemului circulator cu cuantificarea implicatiei acestora asupra circulatiei feto-placentare</t>
  </si>
  <si>
    <t>Optimizarea Computerizata a Procesului de Diagnostic Interventie Terapeutica si Prognostic a Bolilor Cardiovasculare – CARDIOCOMP</t>
  </si>
  <si>
    <t>Collaborative Research Project CEEX-M1-C2-1180, contract VIASAN no: 81/2006, (proiect tip consortiu - coordonator proiect), perioada 2006 - 2008</t>
  </si>
  <si>
    <t xml:space="preserve"> Interinfluence of the vertical axis, stabilized, Achard type hydraulic turbines - THARVEST</t>
  </si>
  <si>
    <t xml:space="preserve"> Muntean S., Anton L., Baya A., Balint D., Stuparu A.</t>
  </si>
  <si>
    <t>Mathematical models and numerical simulation for two phaze cavitating flows with industrial and biomedical applications</t>
  </si>
  <si>
    <t>National Research Project no. 730, perioada 2005-2007</t>
  </si>
  <si>
    <t>Resiga R., Muntean S., Balint D., Frunză T.</t>
  </si>
  <si>
    <t>Susan Resiga R., Stuparu Adrian</t>
  </si>
  <si>
    <t>Amirante, R., Distaso, E., Tamburrano, P., Experimental and numerical analysis of cavitation in hydraulic proportional directional valves, Energy Conversion and Management, vol. 87, pp. 208-219, 2014, DOI: 10.1016/j.enconman.2014.07.031</t>
  </si>
  <si>
    <t>Song, X., Cui, L., Cao, M., Cao, W., Park, Y., Dempster, W.M., A CFD analysis of the dynamics of a direct-operated safety relief valve mounted on a pressure vessel, Energy Conversion and Management, 2014, vol. 81, pp. 407-419, DOI: 10.1016/j.enconman.2014.02.021</t>
  </si>
  <si>
    <t>Tseng, C-C; Wang L-J., Investigations of empirical coefficients of cavitation and turbulence model through steady and unsteady turbulent cavitating flows, Computer &amp; Fluids, 103, 2014, pp. 262-274</t>
  </si>
  <si>
    <t>Brunette J, Mongrain R, Laurier J, Galaz R, Tardif JC, 2008, 3D flow study in a mildly stenotic coronary artery phantom using a whole volume PIV method, MEDICAL ENGINEERING &amp; PHYSICS, Volume: 30, Issue: 9, Pages: 1193-1200, ISSN 1350-4533</t>
  </si>
  <si>
    <t>Bilus I, Predin A, Skerget L, 2007, JOURNAL OF HYDRAULIC RESEARCH, Volume: 45, Issue: 1, Pages: 81-87, ISSN 0022-1686</t>
  </si>
  <si>
    <t>Ataki A, Bart HJ, 2006, Experimental and CFD simulation study for the wetting of a structured packing element with liquids, CHEMICAL ENGINEERING &amp; TECHNOLOGY, Volume: 29, Issue: 3, Pages: 336-347, ISSN 0930-7516</t>
  </si>
  <si>
    <r>
      <t xml:space="preserve">Muntean S., Susan-Resiga R.F., </t>
    </r>
    <r>
      <rPr>
        <b/>
        <sz val="10"/>
        <rFont val="Arial"/>
        <family val="2"/>
      </rPr>
      <t>Bernad S</t>
    </r>
    <r>
      <rPr>
        <sz val="10"/>
        <rFont val="Arial"/>
        <family val="2"/>
      </rPr>
      <t>., Anton I., 2004, Analysis of the GAMM Francis turbine distributor 3D flow for the operating range and optimization of the guide vane axis location, The 6th international conference on hydraulic machinery and hydrodynamics,in Scientific Bulletin of the “Politehnica” University of Timişoara, Transactions on Mechanics, Tom 49(63). Special Issue, 2004. ISSN: 1224-6077. p. 131-136</t>
    </r>
  </si>
  <si>
    <r>
      <t>S.I. Bernad</t>
    </r>
    <r>
      <rPr>
        <sz val="10"/>
        <rFont val="Arial"/>
        <family val="2"/>
      </rPr>
      <t xml:space="preserve">, E.S. Bernad, D. Broboana, V.A Albulescu, D. Barbu, C. Balan, (2010), Three-dimensional assesment of the fetal flow in a normal and in the presence of the IUGR, Proceedings of the 12th European Congress of Perinatal Medicine, Granada, Spain, May 26-29, 2010, ISBN: 978-88-6521-0277, pp: 131-134, </t>
    </r>
    <r>
      <rPr>
        <b/>
        <sz val="10"/>
        <rFont val="Arial"/>
        <family val="2"/>
      </rPr>
      <t>(WOS:000281970400020)</t>
    </r>
    <r>
      <rPr>
        <sz val="10"/>
        <rFont val="Arial"/>
        <family val="2"/>
      </rPr>
      <t>.</t>
    </r>
  </si>
  <si>
    <r>
      <t xml:space="preserve">A.F. Totorean, </t>
    </r>
    <r>
      <rPr>
        <b/>
        <sz val="10"/>
        <rFont val="Arial"/>
        <family val="2"/>
      </rPr>
      <t>S. I. Bernad</t>
    </r>
    <r>
      <rPr>
        <sz val="10"/>
        <rFont val="Arial"/>
        <family val="2"/>
      </rPr>
      <t xml:space="preserve">, R. Susan-Resiga, A helical pipe investigation from cardiovascular perspective, 2014, 12th International Conference of Numerical Analysis and Applied Mathematics 2014, 9th Symposium on Numerical Analysis of Fluid Flow and Heat Transfer, 22-28 September, 2014, Rhodos, Greece, AIP Conference Proceedings 1648, 030033 (2015); doi: 10.1063/1.4912350, </t>
    </r>
    <r>
      <rPr>
        <b/>
        <sz val="10"/>
        <rFont val="Arial"/>
        <family val="2"/>
      </rPr>
      <t>(ISI: WOS:000355339700045)</t>
    </r>
  </si>
  <si>
    <t>Songjing Li, Nay Zar Aung, Shengzhuo Zhang, Junzhang Cao, Xinzhi Xue, Experimental and numerical investigation of cavitation phenomenon in flapper–nozzle pilot stage of an electrohydraulic servo-valve, Computers &amp; Fluids 88:590–598, 2013, http://dx.doi.org/10.1016/j.compfluid.2013.10.016</t>
  </si>
  <si>
    <t>M.H. Djavareshkian, A. Esmaeili, Heuristic optimization of submerged hydrofoil using ANFIS–PSO, Ocean Engineering 92 (2014) 55–63, http://dx.doi.org/10.1016/j.oceaneng.2014.09.033</t>
  </si>
  <si>
    <t>1660-9336</t>
  </si>
  <si>
    <t>Pooria Akbarzadeh, Cavitating/non-cavitating flows simulation by third-order finite volume scheme and power-law preconditioning method, APPLIED MATHEMATICS AND MECHANICS 34(2), 2013, DOI: 10.1007/s10483-013-1664-7.</t>
  </si>
  <si>
    <t>0253-4827</t>
  </si>
  <si>
    <r>
      <t xml:space="preserve">SUSAN-RESIGA, R., MUNTEAN, S., BOSIOC, A., MILOS, T., BAYA, A., </t>
    </r>
    <r>
      <rPr>
        <b/>
        <sz val="10"/>
        <rFont val="Arial"/>
        <family val="2"/>
      </rPr>
      <t>BERNAD, S.</t>
    </r>
    <r>
      <rPr>
        <sz val="10"/>
        <rFont val="Arial"/>
        <family val="2"/>
      </rPr>
      <t>, ANTON, L.E., Swirling Flow Apparatus and Test Rig for Flow Control in Hydraulic Turbines Discharge Cone, 2nd IAHR International Meeting of the Workgroup on Cavitation and Dynamic Problems in Hydraulic Machinery and Systems, Timisoara, Romania, Scientific Bulletin of the “Politehnica” University of Timisoara, Transactions on Mechanics, 52(66), 6, pp. 203–217, 2007.</t>
    </r>
  </si>
  <si>
    <t>Mariam Moshiri, Sadaf F. Zaidi, Tracy J. Robinson, Puneet Bhargava, Joseph R. Siebert, Theodore J. Dubinsky, Douglas S. Katz, Comprehensive Imaging Review of Abnormalities of the Umbilical Cord, Radiographics, 2014, vol. 34, pp: 179-196, doi: 10.1148/rg.341125127</t>
  </si>
  <si>
    <t>Yang Li, Zhengtao Shi, Yan Cai, Yi Feng, Genshan Ma, Chengxing Shen, Zhiyong Li, Naifeng Liu, Impact of Coronary Tortuosity on Coronary Pressure: Numerical Simulation Study. PLoS ONE, 2013, 7(8): e42558. doi:10.1371/journal.pone.0042558</t>
  </si>
  <si>
    <t>Esfahanian Vahid, Akbarzadeh Pooria, Hejranfar Kazem, An improved progressive preconditioning method for steady non-cavitating and sheet-cavitating flows, INTERNATIONAL JOURNAL FOR NUMERICAL METHODS IN FLUIDS  Volume: 68, Issue:2, pp: 210-232, DOI: 10.1002/fld.2502, Published: JAN 20, 2012</t>
  </si>
  <si>
    <r>
      <t>S.I. Bernad</t>
    </r>
    <r>
      <rPr>
        <sz val="11"/>
        <rFont val="Arial"/>
        <family val="0"/>
      </rPr>
      <t xml:space="preserve">, Elena S. Bernad, T. Barbat, V. Albulescu, R. Susan-Resiga, Capter: Effects of different types of input waveforms in patient-specific right coronary atherosclerosis hemodynamics analysis, pp: 55-73 (18 pagini), in Modelling in Medicine and Biology edited by C. A. Brebbia, WIT Press, 2011, Southampton, UK, 220 pages, ISBN: 978-1-84564-4, eISBN: 978-1-84564-573-1, http://www.witpress.com/978-1-84564-572-4.html </t>
    </r>
  </si>
  <si>
    <t>IF revista</t>
  </si>
  <si>
    <t>0959-2991</t>
  </si>
  <si>
    <t>Yang Zhang, Yuan Wang, Wenbo He and Bin Yang, Application of a novel particle tracking  algorithm in the flow visualization of an artificial abdominal aortic aneurysm, Bio-Medical Materials and Engineering 24/1 (2014), pp: 2585–2591, DOI 10.3233/BME-141074.</t>
  </si>
  <si>
    <r>
      <t xml:space="preserve">E.S. Bernad, M. Craina, A. Tudor, </t>
    </r>
    <r>
      <rPr>
        <b/>
        <sz val="10"/>
        <rFont val="Arial"/>
        <family val="2"/>
      </rPr>
      <t>S.I. Bernad</t>
    </r>
    <r>
      <rPr>
        <sz val="10"/>
        <rFont val="Arial"/>
        <family val="0"/>
      </rPr>
      <t xml:space="preserve">, Perinatal outcome associated with nuchal umbilical cord, Clinical and Experimental Obstetrics &amp; Gynecology, Vol. 39, no. 4, 2012, pp: 494-497. (WOS 000312182100019) </t>
    </r>
  </si>
  <si>
    <t>0271-5333</t>
  </si>
  <si>
    <t>1872-7654</t>
  </si>
  <si>
    <t>Gao Y.Y., Zhao Min, EUROPEAN JOURNAL OF OBSTETRICS &amp; GYNECOLOGY AND REPRODUCTIVE BIOLOGY, Volume: 176, (2014), pp:203-204, DOI:10.1016/j.ejogrb.2014.02.016</t>
  </si>
  <si>
    <t>Saynur Yilmaz, European journal of obstetrics, gynecology, and reproductive biology, vol 176, (2014), DOI:10.1016/j.ejogrb.2014.01.025, pp: 203</t>
  </si>
  <si>
    <t>Articole publicate in jurnale ISI</t>
  </si>
  <si>
    <t>2040-7467</t>
  </si>
  <si>
    <t>Malipeddi A. R., Chatterjee D., Influence of duct geometry on the performance of Darrieus hydroturbine, RENEWABLE ENERGY, 2012, Volume: 43 Pages: 292-300 DOI: 10.1016/j.renene.2011.12.008</t>
  </si>
  <si>
    <t>Güney M. S., Evaluation and measures to increase performance coefficient of hydrokinetic turbines, Renewable &amp; Sustainable Energy Reviews, 2011, vol.15, no.8, pp 3669-3675</t>
  </si>
  <si>
    <t>Donggang Cao, Guoqiang He, Hongliang Pan, Fei Qin, Numerical Simulation of the Thermal Effect in the Cavitating Venturi Flow, Journal of Thermophysics and Heat Transfer, 2015, Vol. 29, No. 1, pp. 190-197, (doi: 10.2514/1.T4463), ISSN: 0887-8722</t>
  </si>
  <si>
    <t>Kumar P., Saini R.P., Study of cavitation in hydro turbines-A review, Renewable and Sustainable Energy Reviews, Vol. 14, Issue 1, pp. 374-383, 2010, DOI: 10.1016/j.rser.2009.07.024, ISSN 1364-0321</t>
  </si>
  <si>
    <r>
      <t>Resiga R., Muntean S.,</t>
    </r>
    <r>
      <rPr>
        <b/>
        <sz val="11"/>
        <rFont val="Arial"/>
        <family val="2"/>
      </rPr>
      <t xml:space="preserve"> Bernad S.</t>
    </r>
    <r>
      <rPr>
        <sz val="11"/>
        <rFont val="Arial"/>
        <family val="2"/>
      </rPr>
      <t>, Balint D., Balint I., Modern methods for fluid flow simulation using parallel computing. Orizonturi Universitare Publishing House, (296 pp.), ISBN 973-638-064-5, 2003. (in Romanian), contributie proprie cap 4= 45 pagini. (Biblioteca Nationala a Romaniei cota III 259590)</t>
    </r>
  </si>
  <si>
    <r>
      <t xml:space="preserve">Hodor V., Bode F., Vaida L.I., Vaida C., Opruta D., Baran G., Bunea F., Oprina G., </t>
    </r>
    <r>
      <rPr>
        <b/>
        <sz val="11"/>
        <rFont val="Arial"/>
        <family val="2"/>
      </rPr>
      <t>Bernad S.I.</t>
    </r>
    <r>
      <rPr>
        <sz val="11"/>
        <rFont val="Arial"/>
        <family val="2"/>
      </rPr>
      <t xml:space="preserve"> </t>
    </r>
    <r>
      <rPr>
        <i/>
        <sz val="11"/>
        <rFont val="Arial"/>
        <family val="2"/>
      </rPr>
      <t>Chapter 8. Vortex Flows in fluid Equipments</t>
    </r>
    <r>
      <rPr>
        <sz val="11"/>
        <rFont val="Arial"/>
        <family val="2"/>
      </rPr>
      <t xml:space="preserve">, pp: 387-427; pages 40. In Susan-Resiga R., Bernad S., Muntean S. (Editors) </t>
    </r>
    <r>
      <rPr>
        <i/>
        <sz val="11"/>
        <rFont val="Arial"/>
        <family val="2"/>
      </rPr>
      <t>Vortex Hydrodynamics and Applications</t>
    </r>
    <r>
      <rPr>
        <sz val="11"/>
        <rFont val="Arial"/>
        <family val="2"/>
      </rPr>
      <t>, Eurostampa Publishing House, Timisoara (Biblioteca Nationala a Romaniei cota IV 78273)</t>
    </r>
  </si>
  <si>
    <r>
      <t>Balan C., Broboana D., Kadar R., Giurgea C., Rafiroiu D.,</t>
    </r>
    <r>
      <rPr>
        <b/>
        <sz val="11"/>
        <rFont val="Arial"/>
        <family val="2"/>
      </rPr>
      <t xml:space="preserve"> Bernad S.I.,</t>
    </r>
    <r>
      <rPr>
        <sz val="11"/>
        <color indexed="10"/>
        <rFont val="Arial"/>
        <family val="2"/>
      </rPr>
      <t xml:space="preserve"> </t>
    </r>
    <r>
      <rPr>
        <i/>
        <sz val="11"/>
        <rFont val="Arial"/>
        <family val="2"/>
      </rPr>
      <t>Chapter 9. BioMedical Vortex Flows</t>
    </r>
    <r>
      <rPr>
        <sz val="11"/>
        <rFont val="Arial"/>
        <family val="2"/>
      </rPr>
      <t xml:space="preserve">, pp. 429-492, pages 63. In Susan-Resiga R., Bernad S., Muntean S. (Editors) </t>
    </r>
    <r>
      <rPr>
        <i/>
        <sz val="11"/>
        <rFont val="Arial"/>
        <family val="2"/>
      </rPr>
      <t>Vortex Hydrodynamics and Applications</t>
    </r>
    <r>
      <rPr>
        <sz val="11"/>
        <rFont val="Arial"/>
        <family val="2"/>
      </rPr>
      <t>, Eurostampa Publishing House, Timisoara (Biblioteca Nationala a Romaniei cota IV 78273)</t>
    </r>
  </si>
  <si>
    <t>Javadi A., Nilsson H., (2017) Active flow control of the vortex rope and pressure pulsations in a swirl generator, Engineering Applications of Computational Fluid Mechanics, Vol. 11,   Issue 1, pp: 30-41. DOI: 10.1080/19942060.2016.1235515 (WOS:000386338500003)</t>
  </si>
  <si>
    <t>Zhang Y.F., Chen H.X., Fu S., (2012) A Karman-Vortex Generator for passive separation control in a conical diffuser, Science China-Physics Mechanics &amp; Astronomy, Vol 55, Issue 5, pp 828-836. DOI: 10.1007/s11433-012-4708-7 (WOS:000302769400015)</t>
  </si>
  <si>
    <t>Garcia F.C., Viveros C.A.M., (2010) Experimental analysis of the vibration on the draft tube of a Francis hydraulic turbine during operation at different power levels, Revista Facultad de Ingineria – Universidad de Antioquia, Issue 55, pp. 90-98. (WOS:000281570600010)</t>
  </si>
  <si>
    <t>Casanova F., (2009) Failure analysis of the draft tube connecting bolts of a Francis-type hydroelectric power plant, Engineering Failure Analysis, Vol. 16, Issue 7, pp. 2202-2208, 2009, doi:10.1016/j.engfailanal.2009.03.003 (WOS:000268566500022)</t>
  </si>
  <si>
    <t>Ko S., Song S., (2015) Effects of design parameters on cavitation in a solenoid valve for an electric vehicle braking system and design optimization, Journal of Mechanical Science and Technology, Vol. 29, Issue 11, pp. 4757-4765. DOI: 10.1007/s12206-015-1023-z (WOS:000365873100022)</t>
  </si>
  <si>
    <t>Turkmenoglu V., (2013) The vortex effect of Francis turbine in electric power generation, Turkish Journal of Electrical Engineering and Computer Science, Vol 21, Issue 1, pp. 26-37. DOI: 10.3906/elk-1105-45 (WOS:000322742800002)</t>
  </si>
  <si>
    <t xml:space="preserve">Mohammad Reza Bagheri, Mohammad Saeed Seif, Hamid Mehdigholi &amp; Omar Yaakob, Analysis of noise behaviour for marine propellers under cavitating and non-cavitating conditions, Ships And Offshore Structures, 2017, Issue 1, pp. 1-8 doi: 10.1080/17445302.2015.1099224 (WOS: :000390674800001)  </t>
  </si>
  <si>
    <t>Brugiere O., Balarac G., Corre C., Metais O,  Flores E,  Leroy P., (2013) Numerical optimization of a Francis turbine's guide vane axis location including inflow uncertainties, Houille Blanche-Revue Internationale de l’Eau, Vol 3,  pp. 36-41 DOI: 10.1051/1hb/2013023</t>
  </si>
  <si>
    <t>Kumar P., Saini R.P., (2010) Study of cavitation in hydro turbines-A review, Renewable and Sustainable Energy Reviews, Vol. 14, Issue 1, pp. 374-383. DOI: 10.1016/j.rser.2009.07.024</t>
  </si>
  <si>
    <t xml:space="preserve"> 0120-6230</t>
  </si>
  <si>
    <t>1300-0632</t>
  </si>
  <si>
    <t xml:space="preserve"> 0018-6368</t>
  </si>
  <si>
    <t>1994-2060</t>
  </si>
  <si>
    <t>Ardalan Javadi, Hakan Nilsson, Time-accurate Numerical Simulations of Swirling Flow with Rotor-stator Interaction, Flow Turbulence Combust (2015) 95:755–774, DOI 10.1007/s10494-015-9632-2, ISSN: 1386-6184, (IF: 1.863).</t>
  </si>
  <si>
    <t>Sergio Galván, Marcelo Reggio, Francois Guibault, Numerical Optimization of the Inlet Velocity Profile Ingested by the Conical Draft Tube of a Hydraulic Turbine, J. Fluids Eng 137(7), 071102, (15 pages), 2015, Paper No: FE-13-1339; doi: 10.1115/1.4029837,  ISSN:0098-2202, Impact Factor: 1.283</t>
  </si>
  <si>
    <t>Indicator RIA - MEMBRU</t>
  </si>
  <si>
    <t>TOTAL RIA-GRA = 5.54</t>
  </si>
  <si>
    <t>TOTAL RIA-GRA = 19.77</t>
  </si>
  <si>
    <t>TOTAL RIA-CTR = 0.62</t>
  </si>
  <si>
    <t>Indicatori realizati de catre candidat</t>
  </si>
  <si>
    <t>Criteriu (conform O.M. nr. 6560/2012)</t>
  </si>
  <si>
    <t>Minim 10 puncte, din care minim 6 puncte CDI-ART</t>
  </si>
  <si>
    <r>
      <t>CDI-ART:</t>
    </r>
    <r>
      <rPr>
        <sz val="10"/>
        <rFont val="Arial"/>
        <family val="0"/>
      </rPr>
      <t xml:space="preserve"> Articole stintifice publicate in reviste de specialitate cotate ISI, sau in reviste/volume indexate ISI/BDI</t>
    </r>
  </si>
  <si>
    <t>Gursoy AY,Caglar GS, Comment on: 'Is nuchal cord justified as a cause of obstetrician anxiety?' by Narang et al., ARCHIVES OF GYNECOLOGY AND OBSTETRICS, 2015, Volume: 291(1):1-2, DOI: 10.1007/s00404-014-3516-x.</t>
  </si>
  <si>
    <r>
      <t>CDI-BRV</t>
    </r>
    <r>
      <rPr>
        <sz val="10"/>
        <rFont val="Arial"/>
        <family val="0"/>
      </rPr>
      <t>: Brevete de inventii</t>
    </r>
  </si>
  <si>
    <r>
      <t>CDI-MON</t>
    </r>
    <r>
      <rPr>
        <sz val="10"/>
        <rFont val="Arial"/>
        <family val="0"/>
      </rPr>
      <t>: Monografii de specialitate sau capitole in monografii de specialitate</t>
    </r>
  </si>
  <si>
    <t>maxim 4 puncte (max 40% din CDI realizat)</t>
  </si>
  <si>
    <r>
      <t>Bernad S</t>
    </r>
    <r>
      <rPr>
        <sz val="10"/>
        <rFont val="Arial"/>
        <family val="2"/>
      </rPr>
      <t>, Georgescu A, Georgescu SC, Susan-Resiga R, Anton I, “Flow investigations in Achard turbine”, PROCEEDINGS OF THE ROMANIAN ACADEMY SERIES A-MATHEMATICS PHYSICS TECHNICAL SCIENCES INFORMATION SCIENCE 9 (2):129-140, 2008, (WOS 000259537100008)</t>
    </r>
  </si>
  <si>
    <t>1364-0321</t>
  </si>
  <si>
    <r>
      <t>Sandor I. Bernad</t>
    </r>
    <r>
      <rPr>
        <sz val="10"/>
        <rFont val="Arial"/>
        <family val="2"/>
      </rPr>
      <t xml:space="preserve">, Alin F. Totorean, Ladislau Vekas, Particles deposition induced by the magnetic field in the coronary bypass graft model, Journal of Magnetism and Magnetic Materials, 2016, vol 401, pp: 269-286, doi:10.1016/j.jmmm.2015.10.020, (WOS: 000366585200041) </t>
    </r>
  </si>
  <si>
    <t>Babak Fakhim, Ashkan Javadzadegan, Rahman T. Nakkas, Mahmoud Behnia, Effect of Stenosis Eccentricity in a Model of Bifurcated Coronary Artery, APPLIED MECHANICS AND MATERIALS, 2014, 553, 332-337, DOI: 10.4028/www.scientific.net/AMM.553.332</t>
  </si>
  <si>
    <t>1744-5302</t>
  </si>
  <si>
    <t>Guangyu Zhua, Qi Yuana , Joon Hock Yeoc and Masakazu Nakaob, Thermal treatment of expanded polytetraflu-oroethylene (ePTFE) membranes for reconstruction of a valved conduit, Bio-Medical Materials and Engineering 26 (2015) S55–S62, DOI 10.3233/BME-151289, (IF: 1.091)</t>
  </si>
  <si>
    <r>
      <t>RIA-GRT:</t>
    </r>
    <r>
      <rPr>
        <sz val="10"/>
        <rFont val="Arial"/>
        <family val="0"/>
      </rPr>
      <t xml:space="preserve"> Membru grant national sau international</t>
    </r>
  </si>
  <si>
    <t>Criteriul DID - Activitatea didactica si profesionala</t>
  </si>
  <si>
    <r>
      <t>DID-MSC:</t>
    </r>
    <r>
      <rPr>
        <sz val="10"/>
        <rFont val="Arial"/>
        <family val="0"/>
      </rPr>
      <t xml:space="preserve"> manuale suport curs, format tiparit sau format electronic</t>
    </r>
  </si>
  <si>
    <t>Minim 10 puncte</t>
  </si>
  <si>
    <r>
      <t>DID-MSC:</t>
    </r>
    <r>
      <rPr>
        <sz val="10"/>
        <rFont val="Arial"/>
        <family val="0"/>
      </rPr>
      <t xml:space="preserve"> Manuale suport curs, format tiparit sau format electronic</t>
    </r>
  </si>
  <si>
    <t>minim 6 puncte (60% din punctajul minimal)</t>
  </si>
  <si>
    <t>minim 6 puncte (60% din punctaj standard minimal)</t>
  </si>
  <si>
    <t>maxim 4 puncte (max 40% din punctajul minimal)</t>
  </si>
  <si>
    <r>
      <t>DID-LAB:</t>
    </r>
    <r>
      <rPr>
        <sz val="10"/>
        <rFont val="Arial"/>
        <family val="2"/>
      </rPr>
      <t xml:space="preserve"> Standuri/laboratoare pentru activitati didactice realizate sau dezvoltate de candidat, cu lucrari de laborator elaborate de candidat si incluse in indrumator laborator format tiparit sau format electronic</t>
    </r>
  </si>
  <si>
    <t>1738-494X</t>
  </si>
  <si>
    <t>Mehdi Jahangiri, Mohsen Saghafian, Mahmood Reza Sadeghi, Numerical simulation of hemodynamic parameters of turbulent and pulsatile blood flow in flexible artery with single and double stenoses, Journal of Mechanical Science and Technology, 29 (8), 2015, 3549-3560, DOI: 10.1007/s12206-015-0752-3</t>
  </si>
  <si>
    <t>Minim 10 puncte, din care minim 6 puncte DID-MSC</t>
  </si>
  <si>
    <r>
      <t>Criteriul RIA</t>
    </r>
    <r>
      <rPr>
        <b/>
        <sz val="10"/>
        <rFont val="Arial"/>
        <family val="2"/>
      </rPr>
      <t xml:space="preserve"> - Recunoasterea si impactul activitatii</t>
    </r>
  </si>
  <si>
    <t>Indicatori criteriu RIA</t>
  </si>
  <si>
    <t>Minim 10 puncte, din care minim 6 puncte RIA-GRT</t>
  </si>
  <si>
    <t>maxim 4 puncte (max 40% din RIA realizat)</t>
  </si>
  <si>
    <r>
      <t>RIA-GRT:</t>
    </r>
    <r>
      <rPr>
        <sz val="10"/>
        <rFont val="Arial"/>
        <family val="0"/>
      </rPr>
      <t xml:space="preserve"> Director grant national sau international, sau responsabil partener in consortiu</t>
    </r>
  </si>
  <si>
    <r>
      <t>RIA-CRT:</t>
    </r>
    <r>
      <rPr>
        <sz val="10"/>
        <rFont val="Arial"/>
        <family val="0"/>
      </rPr>
      <t xml:space="preserve"> Director contracte cu beneficiari din mediul economic</t>
    </r>
  </si>
  <si>
    <r>
      <t>Bernad S.</t>
    </r>
    <r>
      <rPr>
        <sz val="10"/>
        <rFont val="Arial"/>
        <family val="2"/>
      </rPr>
      <t xml:space="preserve">, Barbat T., Bernad E., Susan Resiga R., (2009), </t>
    </r>
    <r>
      <rPr>
        <i/>
        <sz val="10"/>
        <rFont val="Arial"/>
        <family val="2"/>
      </rPr>
      <t>Computational Hemodynamics in Three-Dimensional Stenosed Right Coronary Artery</t>
    </r>
    <r>
      <rPr>
        <sz val="10"/>
        <rFont val="Arial"/>
        <family val="2"/>
      </rPr>
      <t xml:space="preserve">, Proceedings of the 10th WSEAS International Conference on MATHEMATICS and COMPUTERS in Biology and Chemistry., pag.81-86, Prague, Czech Republic, 23-25 Martie 2009, </t>
    </r>
    <r>
      <rPr>
        <b/>
        <sz val="10"/>
        <rFont val="Arial"/>
        <family val="2"/>
      </rPr>
      <t>ISSN 1790-5125</t>
    </r>
    <r>
      <rPr>
        <sz val="10"/>
        <rFont val="Arial"/>
        <family val="2"/>
      </rPr>
      <t xml:space="preserve">, </t>
    </r>
    <r>
      <rPr>
        <b/>
        <sz val="10"/>
        <rFont val="Arial"/>
        <family val="2"/>
      </rPr>
      <t>(ISI: WOS:000265406500012)</t>
    </r>
  </si>
  <si>
    <r>
      <t xml:space="preserve">Broboana, D; </t>
    </r>
    <r>
      <rPr>
        <b/>
        <sz val="10"/>
        <rFont val="Arial"/>
        <family val="2"/>
      </rPr>
      <t>Bernad. S</t>
    </r>
    <r>
      <rPr>
        <sz val="10"/>
        <rFont val="Arial"/>
        <family val="2"/>
      </rPr>
      <t xml:space="preserve">; Balan, C, (2008), </t>
    </r>
    <r>
      <rPr>
        <i/>
        <sz val="10"/>
        <rFont val="Arial"/>
        <family val="2"/>
      </rPr>
      <t>Investigation of vortical structures in bifurcations</t>
    </r>
    <r>
      <rPr>
        <sz val="10"/>
        <rFont val="Arial"/>
        <family val="2"/>
      </rPr>
      <t xml:space="preserve">, 15th International Congress on Rheology/80th Annual Meeting of the Society-of-Rheology, August 3-8, 2008, Monterey, USA, PTS 1 AND 2 1027291-293, </t>
    </r>
    <r>
      <rPr>
        <b/>
        <sz val="10"/>
        <rFont val="Arial"/>
        <family val="2"/>
      </rPr>
      <t>(ISI: WOS:000257623000096)</t>
    </r>
  </si>
  <si>
    <r>
      <t>Bernad S</t>
    </r>
    <r>
      <rPr>
        <sz val="10"/>
        <rFont val="Arial"/>
        <family val="2"/>
      </rPr>
      <t>., Susan-Resiga R., Muntean S., Anton I., (2007), Cavitation phenomena in hydraulic valves. Numerical modelling, Proceedings of the Romanian Academy, Series A, Vol. 8, No. 2/2007, pp: 117-126. The Publishing House of the Romanian Academy. (WOS: 000255027200010)</t>
    </r>
  </si>
  <si>
    <t>Xavier Escaler, Jarle V. Ekanger, Hakon H. Francke, Morten Kjeldsen, Torbjørn K. Nielsen, Detection of Draft Tube Surge and Erosive Blade Cavitation in a Full-Scale Francis Turbine, J. Fluids Eng, 2015, 137(1):011102-011102-12, doi:10.1115/1.4027142011103, ISSN:0098-2202, IF 0.939</t>
  </si>
  <si>
    <t>1220-0522</t>
  </si>
  <si>
    <t>IZABELLA PETRE, ROXANA FOLESCU, ONUŢ BĂCEAN, ANCA BORDIANU, IOANA MIHAELA LUCA, ELENA BERNAD, MARIUS LUCIAN CRAINA, The macroscopic examination of the placental vasculature with a corrosive agent Rom J Morphol Embryol 2014, 55(2 Suppl):613–617, ISSN 1220–0522.</t>
  </si>
  <si>
    <t>Olivier Brugière, Guillaume Balarac, Christophe Core, Olivier Métais, Emmanuel Flores, Pierre Leroy, Numerical optimization of a Francis turbine’s guide vane axis location including inflow uncertainties, La Houille Blanche, n° 3, 2013, p. 36-41, DOI 10.1051/lhb/2013023, ISSN 0018-6368</t>
  </si>
  <si>
    <t>0018-6368</t>
  </si>
  <si>
    <t>Constantin TĂNASĂ, Alin I. BOSIOC, Sebastian MUNTEAN, Romeo F. SUSAN-RESIGA, FLOW-FEEDBACK CONTROL TECHNIQUE FOR VORTEX ROPE MITIGATION FROM CONICAL DIFFUSER OF HYDRAULIC TURBINES DRAFT TUBE, PROCEEDINGS OF THE ROMANIAN ACADEMY, Series A, Volume 12, Number 2/2011, pp. 125–132, ISSN:1454-9069.</t>
  </si>
  <si>
    <t>1454-9069.</t>
  </si>
  <si>
    <t>F. Casanova, Failure analysis of the draft tube connecting bolts of a Francis-type hydroelectric power plant, Engineering Failure Analysis, 2009; 16(7):2202-2208, DOI:10.1016/j.engfailanal.2009.03.003, ISSN: 1350-6307</t>
  </si>
  <si>
    <t>1350-6307</t>
  </si>
  <si>
    <t>YuFei Zhang, HaiXin Chen, Song Fu, A Karman-Vortex Generator for passive separation control in a conical diffuser, Science China Physics, Mechanics and Astronomy, May 2012, Volume 55, Issue 5, pp 828-836.ISSN: 1674-7348</t>
  </si>
  <si>
    <t>1674-7348</t>
  </si>
  <si>
    <t>1350-4533</t>
  </si>
  <si>
    <t>Dutta A., Goyal P., Singh R. K., Gosh A.K., CFD analysis of a hydraulic valve for cavitating flow, KERNTECHNIK Volume: 77 Issue: 1 Pages: 31-38 Published: MAR 2012, ISSN 0932-3902.</t>
  </si>
  <si>
    <r>
      <t>Bernad S</t>
    </r>
    <r>
      <rPr>
        <sz val="10"/>
        <rFont val="Arial"/>
        <family val="2"/>
      </rPr>
      <t>., Susan-Resiga R., Muntean S., Fluent Numerical Simulation of the Mold Filling Proces for Titanium Dental Casting Applications. South-eastern Europe Fluent Users Group Meeting, 31 October – 2 November 2002, Thessaloniki, Grecia (on CD-ROM), 12 pg., 2002.</t>
    </r>
  </si>
  <si>
    <r>
      <t xml:space="preserve">Elena Silvia Bernad, Izabella Petre, </t>
    </r>
    <r>
      <rPr>
        <b/>
        <sz val="10"/>
        <rFont val="Arial"/>
        <family val="2"/>
      </rPr>
      <t>S.I.Bernad</t>
    </r>
    <r>
      <rPr>
        <sz val="10"/>
        <rFont val="Arial"/>
        <family val="2"/>
      </rPr>
      <t xml:space="preserve">, R.Ilina, Fetoplacental Network Hemodynamics Investigations Using Vascular Casting Model, Materiale Plastice, 2015, vol 52, no 4, pp: 584-587, </t>
    </r>
    <r>
      <rPr>
        <sz val="10"/>
        <rFont val="Arial"/>
        <family val="2"/>
      </rPr>
      <t>(WOS:000368971900034)</t>
    </r>
  </si>
  <si>
    <t>0034-7752</t>
  </si>
  <si>
    <t>1673-565X</t>
  </si>
  <si>
    <t>Sara Vahaji, Sherman C.P. Cheung, Guan Yeoh and Jiyuan Tu, Investigation of the Influence of Elevated Pressure on Subcooled Boiling Flow - Evaluation of Mechanistic Approach, Journal of Heat Transfer, doi:10.1115/1.4035805, 2017</t>
  </si>
  <si>
    <t>0022-1481</t>
  </si>
  <si>
    <t>Ebrahim Kadivar, Erfan Kadivar, Khodayar Javadi, Seyyed Morteza Javadpour, The investigation of natural super-cavitation flow behind three-dimensional cavitators: Full cavitation model, Applied Mathematical Modelling, Volume 45, May 2017, Pages 165–178</t>
  </si>
  <si>
    <t>0307-904X</t>
  </si>
  <si>
    <t>Jin-Yuan QIAN, Bu-zhan LIU, Zhi-jiang JIN, Jian-kai WANG, Han ZHANG, An-le LU, Numerical analysis of flow and cavitation characteristics in a pilot-control globe valve with different valve core displacements, Journal of Zhejiang University-SCIENCE A (Applied Physics &amp; Engineering), 2016, 17(1):54-64</t>
  </si>
  <si>
    <t>0039-2480</t>
  </si>
  <si>
    <r>
      <t xml:space="preserve">Frunza T., Susan-Resiga R., Muntean S., </t>
    </r>
    <r>
      <rPr>
        <b/>
        <sz val="10"/>
        <rFont val="Arial"/>
        <family val="2"/>
      </rPr>
      <t>Bernad S.</t>
    </r>
    <r>
      <rPr>
        <sz val="10"/>
        <rFont val="Arial"/>
        <family val="2"/>
      </rPr>
      <t xml:space="preserve">, (2010), </t>
    </r>
    <r>
      <rPr>
        <i/>
        <sz val="10"/>
        <rFont val="Arial"/>
        <family val="2"/>
      </rPr>
      <t>Optimization of the hydrofoil cascade and validation with quasi-analytical solution for hydraulic machinery</t>
    </r>
    <r>
      <rPr>
        <sz val="10"/>
        <rFont val="Arial"/>
        <family val="2"/>
      </rPr>
      <t>, Proceedings of the 25</t>
    </r>
    <r>
      <rPr>
        <vertAlign val="superscript"/>
        <sz val="10"/>
        <rFont val="Arial"/>
        <family val="2"/>
      </rPr>
      <t>th</t>
    </r>
    <r>
      <rPr>
        <sz val="10"/>
        <rFont val="Arial"/>
        <family val="2"/>
      </rPr>
      <t xml:space="preserve"> IAHR Symposium on Hydraulic Machinery and Systems, Timisoara, Romania, September 20-24, 2010, in Institute of Physics Conference Series: Earth and Environmental Science, Vol. 12, 2010, Paper No. 012075,</t>
    </r>
    <r>
      <rPr>
        <b/>
        <sz val="10"/>
        <rFont val="Arial"/>
        <family val="2"/>
      </rPr>
      <t xml:space="preserve"> ISSN: 1755–1315</t>
    </r>
    <r>
      <rPr>
        <sz val="10"/>
        <rFont val="Arial"/>
        <family val="2"/>
      </rPr>
      <t>, 14 pp., DOI: 10.1088/1755-1315/12/1/012075.</t>
    </r>
    <r>
      <rPr>
        <b/>
        <sz val="10"/>
        <rFont val="Arial"/>
        <family val="2"/>
      </rPr>
      <t>(ISI: WOS: 000325657000075)</t>
    </r>
  </si>
  <si>
    <t>Z. Kudźma, M. Stosiak, Studies of flow and cavitation in hydraulic lift valve, Archives of civil and mechanical engineering, 2015, 15, pp:951-961, http://dx.doi.org/10.1016/j.acme.2015.05.003.</t>
  </si>
  <si>
    <t>Realizat Candidat</t>
  </si>
  <si>
    <t>Realizat candidat</t>
  </si>
  <si>
    <r>
      <t xml:space="preserve">E. S. Bernad, </t>
    </r>
    <r>
      <rPr>
        <b/>
        <sz val="10"/>
        <rFont val="Arial"/>
        <family val="2"/>
      </rPr>
      <t>S. I. Bernad</t>
    </r>
    <r>
      <rPr>
        <sz val="10"/>
        <rFont val="Arial"/>
        <family val="2"/>
      </rPr>
      <t>, A. F. Totorean, C. I. Hudrea, A. I. Bosioc and N. Crainic, Fluid dynamics in 45 degrees arterial by-pass model, AIP Conf. Proc., vol  1702, 080010-1-080010-4, (2015), http://dx.doi.org/10.1063/1.4938805, ISBN: 978-0-7354-1349-8, (</t>
    </r>
    <r>
      <rPr>
        <b/>
        <sz val="10"/>
        <rFont val="Arial"/>
        <family val="2"/>
      </rPr>
      <t>WOS: 000371804300036</t>
    </r>
    <r>
      <rPr>
        <sz val="10"/>
        <rFont val="Arial"/>
        <family val="2"/>
      </rPr>
      <t>)</t>
    </r>
  </si>
  <si>
    <r>
      <t xml:space="preserve">E. S. Bernad, C. I. Hudrea, </t>
    </r>
    <r>
      <rPr>
        <b/>
        <sz val="10"/>
        <rFont val="Arial"/>
        <family val="2"/>
      </rPr>
      <t>S. I. Bernad</t>
    </r>
    <r>
      <rPr>
        <sz val="10"/>
        <rFont val="Arial"/>
        <family val="2"/>
      </rPr>
      <t>, A. F. Totorean, A. I. Bosioc, Luminal flow alteration in presence of the stent, AIP Conf. Proc., vol 1702, 080011-1-080011-4, (2015), http://dx.doi.org/10.1063/1.4938806, ISBN: 978-0-7354-1349-8, (</t>
    </r>
    <r>
      <rPr>
        <b/>
        <sz val="10"/>
        <rFont val="Arial"/>
        <family val="2"/>
      </rPr>
      <t>WOS:000371804300037</t>
    </r>
    <r>
      <rPr>
        <sz val="10"/>
        <rFont val="Arial"/>
        <family val="2"/>
      </rPr>
      <t>)</t>
    </r>
  </si>
  <si>
    <r>
      <t>S. I. Bernad</t>
    </r>
    <r>
      <rPr>
        <sz val="10"/>
        <rFont val="Arial"/>
        <family val="2"/>
      </rPr>
      <t>, A. Totorean, A. Bosioc, N. Crainic, C. Hudrea, E. S. Bernad, Fluid mechanics in stented arterial model, AIP Conf. Proc., vol 1702, 080008-1–080008-4, (2015), http://dx.doi.org/10.1063/1.4938803, ISBN: 978-0-7354-1349-8, (</t>
    </r>
    <r>
      <rPr>
        <b/>
        <sz val="10"/>
        <rFont val="Arial"/>
        <family val="2"/>
      </rPr>
      <t>WOS:000371804300034</t>
    </r>
    <r>
      <rPr>
        <sz val="10"/>
        <rFont val="Arial"/>
        <family val="2"/>
      </rPr>
      <t>)</t>
    </r>
  </si>
  <si>
    <t>0140-0118</t>
  </si>
  <si>
    <t>M. Simão, J. M. Ferreira, J. Mora-Rodriguez, J. Fragata, H. M. Ramos, Behaviour of two typical stents towards a new stent evolution, Med Biol Eng Comput (2016). doi:10.1007/s11517-016-1574-x</t>
  </si>
  <si>
    <r>
      <t>Muntean S</t>
    </r>
    <r>
      <rPr>
        <b/>
        <sz val="10"/>
        <rFont val="Arial"/>
        <family val="2"/>
      </rPr>
      <t>.</t>
    </r>
    <r>
      <rPr>
        <sz val="10"/>
        <rFont val="Arial"/>
        <family val="2"/>
      </rPr>
      <t xml:space="preserve">, Susan-Resiga R.F., </t>
    </r>
    <r>
      <rPr>
        <b/>
        <sz val="10"/>
        <rFont val="Arial"/>
        <family val="2"/>
      </rPr>
      <t>Bernad S.</t>
    </r>
    <r>
      <rPr>
        <sz val="10"/>
        <rFont val="Arial"/>
        <family val="2"/>
      </rPr>
      <t>, Anton I., 2004, Analysis of the GAMM Francis turbine distributor 3D flow for the operating range and optimization of the guide vane axis location, The 6th international conference on hydraulic machinery and hydrodynamics,in Scientific Bulletin of the “Politehnica” University of Timişoara, Transactions on Mechanics, Tom 49(63). Special Issue, 2004. ISSN: 1224-6077. p. 131-136</t>
    </r>
  </si>
  <si>
    <t>1454-8267</t>
  </si>
  <si>
    <t>J. Dumond, F. Magagnato, A. Class, Stochastic-field cavitation model, PHYSICS OF FLUIDS 25, 073302 (2013); doi: 10.1063/1.4813813</t>
  </si>
  <si>
    <t>1070-6631</t>
  </si>
  <si>
    <t>P. AKBARZADEH, Cavitating/non-cavitating flows simulation by third-order finite volume scheme and power-law preconditioning method, Appl. Math. Mech. -Engl. Ed., 34(2), 209–228 (2013), DOI 10.1007/s10483-013-1664-7</t>
  </si>
  <si>
    <t xml:space="preserve"> 0253-4827</t>
  </si>
  <si>
    <r>
      <t>Bernad, S.I.</t>
    </r>
    <r>
      <rPr>
        <sz val="10"/>
        <rFont val="Arial"/>
        <family val="2"/>
      </rPr>
      <t xml:space="preserve">, Bosioc, A., Totorean, A., Stanciu, R., Bernad, E.S., Vortices in by-pass graft flow, (2013) AIP Conference Proceedings, 1558, pp. 160-163, 11th International Conference of Numerical Analysis and Applied Mathematics 2013, ICNAAM 2013, 21 -  27 September 2013, Rhodes, Greece, </t>
    </r>
    <r>
      <rPr>
        <b/>
        <sz val="10"/>
        <rFont val="Arial"/>
        <family val="2"/>
      </rPr>
      <t>ISSN: 0094243X,</t>
    </r>
    <r>
      <rPr>
        <sz val="10"/>
        <rFont val="Arial"/>
        <family val="2"/>
      </rPr>
      <t xml:space="preserve"> ISBN: 9780735411845, DOI: 10.1063/1.4825445 </t>
    </r>
    <r>
      <rPr>
        <b/>
        <sz val="10"/>
        <rFont val="Arial"/>
        <family val="2"/>
      </rPr>
      <t>(ISI: WOS 000331472800038)</t>
    </r>
  </si>
  <si>
    <r>
      <t xml:space="preserve">Bosioc, A.I., Muntean, S., Susan-Resiga, R.F., Vékás, L., </t>
    </r>
    <r>
      <rPr>
        <b/>
        <sz val="10"/>
        <rFont val="Arial"/>
        <family val="2"/>
      </rPr>
      <t>Bernad, S.</t>
    </r>
    <r>
      <rPr>
        <sz val="10"/>
        <rFont val="Arial"/>
        <family val="2"/>
      </rPr>
      <t xml:space="preserve">, Numerical simulation of the swirl generator discharge cone at lower runner speeds, (2013) AIP Conference Proceedings, 1558, pp. 204-207, 11th International Conference of Numerical Analysis and Applied Mathematics
2013, ICNAAM 2013, 21 - 27 September 2013, Rhodes, Greece, </t>
    </r>
    <r>
      <rPr>
        <b/>
        <sz val="10"/>
        <rFont val="Arial"/>
        <family val="2"/>
      </rPr>
      <t>ISSN: 0094243X</t>
    </r>
    <r>
      <rPr>
        <sz val="10"/>
        <rFont val="Arial"/>
        <family val="2"/>
      </rPr>
      <t xml:space="preserve">, ISBN: 9780735411845, DOI: 10.1063/1.4825456 </t>
    </r>
    <r>
      <rPr>
        <b/>
        <sz val="10"/>
        <rFont val="Arial"/>
        <family val="2"/>
      </rPr>
      <t>(ISI: WOS 000331472800049)</t>
    </r>
  </si>
  <si>
    <t xml:space="preserve">22.357
(7.500 USD)
</t>
  </si>
  <si>
    <t>2300 EUR</t>
  </si>
  <si>
    <t>Cooling cell hydrodynamics</t>
  </si>
  <si>
    <t>1800 EUR</t>
  </si>
  <si>
    <t>3600 EUR</t>
  </si>
  <si>
    <t>Cercetari si experimentari privind cresterea performantelor turbinelor Francis FVM  de 57,5-128,5, CHE Bradisor</t>
  </si>
  <si>
    <t>Baya A.</t>
  </si>
  <si>
    <t>Cercetari si experimentari privind imbunatatirea performantelor energetice si cavitationale ale pompelor PRO 10-195 de la statia de pompe Jidoaia</t>
  </si>
  <si>
    <t>Contract nr. 
147/15.10.2008</t>
  </si>
  <si>
    <t>Muntean S.</t>
  </si>
  <si>
    <t>Cercetari si experimentari privind cresterea performantelor turbinelor Francis  57.5-128.5 CHE Bradisor</t>
  </si>
  <si>
    <t>Simularea şi analiza curgerii 3D prin rotorul relaţionist de mare capacitate</t>
  </si>
  <si>
    <t>Contract  nr.
 423/13.06.2007</t>
  </si>
  <si>
    <t>Studii privind analiza numerică a curgerii 
în traseul hidraulic al CHF Munteni ce urmăreşte determinarea încărcării pe paletele rotorice în punctele de funcţionare în care turbina operează cel mai frecvent</t>
  </si>
  <si>
    <t>Contract  nr.
9875/30.11.2007</t>
  </si>
  <si>
    <t>S.C Hidroelectrica S.A.
 Sucursala Cluj</t>
  </si>
  <si>
    <t xml:space="preserve">Studii privind comportarea şi exploatarea
 echipamentelor hidroenergetice </t>
  </si>
  <si>
    <t>Contract nr.
 738/03.09/2007</t>
  </si>
  <si>
    <t>S.C. Hidroelectrica S.A.
 Ramnicu --Valcea</t>
  </si>
  <si>
    <t>Simularea şi analiza numerică a 
curgerii aerului cu transfer termic prin
 convecţie şi radiaţie pentru sisteme 
de încălzire electrică aferent unui
 uscător electric</t>
  </si>
  <si>
    <t>Contract nr. 
572/13/12/2006</t>
  </si>
  <si>
    <t>Stuparu A.</t>
  </si>
  <si>
    <t>SC ZOPPAS
 Industries - Romania</t>
  </si>
  <si>
    <t xml:space="preserve">Analiza numerică în afara punctului optim 
de funcţionare a turbinei Rancis Recont 
ns=285 
. </t>
  </si>
  <si>
    <t>Contract nr. 
213/20.01.2005</t>
  </si>
  <si>
    <t>Balint D.</t>
  </si>
  <si>
    <t>Recont S.A</t>
  </si>
  <si>
    <t>Susan Resiga D.</t>
  </si>
  <si>
    <t>Consultanta si expertiza tehnica 
pentru simulare numerica si analiza 
a curgerii cu transfer termic in 
echipamentele de uscare PET</t>
  </si>
  <si>
    <t>Milos T.</t>
  </si>
  <si>
    <t>U.C.M. Resita</t>
  </si>
  <si>
    <t>RECONT S.A</t>
  </si>
  <si>
    <t>Determinarea proprietatilor reologice ale titeiurilor aditive cu polimeri</t>
  </si>
  <si>
    <r>
      <t xml:space="preserve">Muntean S., </t>
    </r>
    <r>
      <rPr>
        <b/>
        <sz val="11"/>
        <rFont val="Arial"/>
        <family val="2"/>
      </rPr>
      <t>Bernad S.</t>
    </r>
    <r>
      <rPr>
        <sz val="11"/>
        <rFont val="Arial"/>
        <family val="2"/>
      </rPr>
      <t>, Hasmatuchi V.</t>
    </r>
  </si>
  <si>
    <t>UPT - BC 96/01.08.2014, perioada: mai-iulie 2014</t>
  </si>
  <si>
    <r>
      <t>Bernad S.</t>
    </r>
    <r>
      <rPr>
        <sz val="11"/>
        <rFont val="Arial"/>
        <family val="2"/>
      </rPr>
      <t>, Susan Resiga D., Muntean S.</t>
    </r>
  </si>
  <si>
    <r>
      <t>Bernad S.</t>
    </r>
    <r>
      <rPr>
        <sz val="11"/>
        <rFont val="Arial"/>
        <family val="2"/>
      </rPr>
      <t>, Muntean S.</t>
    </r>
  </si>
  <si>
    <t>Assaad Kesrouani, Alain Daher, Ali Maoula, Elie Attieh, Sami Richa, Impact of a prenatally diagnosed nuchal cord on obstetrical outcome in an unselected population, Journal of Maternal-Fetal &amp; Neonatal Medicine, http://dx.doi.org/10.1080/14767058.2016.1174993, 2016, (IF =  1.674)</t>
  </si>
  <si>
    <t>1476-7058</t>
  </si>
  <si>
    <t>Fatemeh Behrouzi, Mehdi Nakisa, Adi Maimun, Yasser M. Ahmed, Global renewable energy and its potential in Malaysia: A review of Hydrokinetic turbine technology, Renewable and Sustainable Energy Reviews, Volume 62, September 2016, Pages 1270–1281, http://dx.doi.org/10.1016/j.rser.2016.05.020, (IF = 6.798)</t>
  </si>
  <si>
    <t>Jian Liang, Xiaohui Luo, Yinshui Liu, Xiwen Li, Tielin Shi, A numerical investigation in effects of inlet pressure fluctuations on the flow and cavitation characteristics inside water hydraulic poppet valves, International Journal of Heat and Mass Transfer, 103 (2016), 684–700, http://dx.doi.org/10.1016/j.ijheatmasstransfer.2016.07.112, (IF=2.857)</t>
  </si>
  <si>
    <t>0017-9310</t>
  </si>
  <si>
    <r>
      <t xml:space="preserve">Muntean S., Susan-Resiga R., </t>
    </r>
    <r>
      <rPr>
        <b/>
        <sz val="10"/>
        <rFont val="Arial"/>
        <family val="2"/>
      </rPr>
      <t>Bernad S</t>
    </r>
    <r>
      <rPr>
        <sz val="10"/>
        <rFont val="Arial"/>
        <family val="0"/>
      </rPr>
      <t>., Anton I., (2004) Analysis of the GAMM Francis Turbine Distributor 3D Flow for the Whole Operating Range and Optimization of the Guide Vane Axis Location, Scientific Bulletin of the ‘Politehnica’ University of Timisoara, Transactions on Mechanics, Tom 49(63), Special Issue, pp: 131- 136, ISSN 1224-6077</t>
    </r>
  </si>
  <si>
    <t>Costel Relu Ciubotariu, Evelina Secosan, Gabriela Marginean, Doina Frunzaverde, Viorel Constantin Campian, Experimental Study Regarding the Cavitation and Corrosion Resistance of Stellite 6 and Self-Fluxing Remelted Coatings, Strojniški vestnik - Journal of Mechanical Engineering, 2016, 62(3), 154-162, 
http://dx.doi.org/10.5545/sv-jme.2015.2663 (IF=0.677)</t>
  </si>
  <si>
    <t>P.P. Gohil, R.P. Saini, Numerical Study of Cavitation in Francis Turbine of a Small Hydro Power Plant, Journal of Applied Fluid Mechanics, Vol. 9, No. 1, pp. 357-365, 2016. ISSN 1735-3572, IF = 0.888</t>
  </si>
  <si>
    <r>
      <t>S.I. Bernad</t>
    </r>
    <r>
      <rPr>
        <sz val="10"/>
        <rFont val="Arial"/>
        <family val="2"/>
      </rPr>
      <t xml:space="preserve">, E.S. Bernad, A.F. Totorean, M.L. Craina, I. Sargan, Clinical important hemodynamic characteristics for serial stenosed coronary artery, International Journal of Design &amp; Nature and Ecodynamics, 2015, 10(2):97-113, 2015, </t>
    </r>
    <r>
      <rPr>
        <b/>
        <sz val="10"/>
        <rFont val="Arial"/>
        <family val="2"/>
      </rPr>
      <t>(SCOPUS)</t>
    </r>
  </si>
  <si>
    <r>
      <t xml:space="preserve">Susan-Resiga R., Muntean S., </t>
    </r>
    <r>
      <rPr>
        <b/>
        <sz val="10"/>
        <rFont val="Arial"/>
        <family val="2"/>
      </rPr>
      <t>Bernad S.</t>
    </r>
    <r>
      <rPr>
        <sz val="10"/>
        <rFont val="Arial"/>
        <family val="0"/>
      </rPr>
      <t xml:space="preserve">, Frunza T., Balint D., (2006), Thin Hydrofoil cascade design and numerical flow analysis, Part II – Analysis, Proceedings of the Romanian Academy, Series A: Mathematics, Physics, Technical Sciences, Information Science, Vol. 7, No 3, pp: 175-182, 2006, The Publishing House of the Romanian Academy, </t>
    </r>
    <r>
      <rPr>
        <b/>
        <sz val="10"/>
        <rFont val="Arial"/>
        <family val="2"/>
      </rPr>
      <t>(ISI)</t>
    </r>
  </si>
  <si>
    <t>1454-8268</t>
  </si>
  <si>
    <r>
      <t xml:space="preserve">A.F. Totorean, A.I. Bosioc, </t>
    </r>
    <r>
      <rPr>
        <b/>
        <sz val="10"/>
        <rFont val="Arial"/>
        <family val="2"/>
      </rPr>
      <t>S.I. Bernad</t>
    </r>
    <r>
      <rPr>
        <sz val="10"/>
        <rFont val="Arial"/>
        <family val="2"/>
      </rPr>
      <t>, R. Susan-Resiga, Identification an visualization of the vortices in by-pass graft flow, PROCEEDINGS OF THE ROMANIAN ACADEMY SERIES A-MATHEMATICS PHYSICS TECHNICAL SCIENCES INFORMATION SCIENCE 15(1):52-59, 2014 (WOS: 000333795600007)</t>
    </r>
  </si>
  <si>
    <t>Criterii minimale (PROFESOR)</t>
  </si>
  <si>
    <t>0094-243X</t>
  </si>
  <si>
    <t>1755-1315</t>
  </si>
  <si>
    <t>1790-5125</t>
  </si>
  <si>
    <t>1743-3525</t>
  </si>
  <si>
    <t>1790-5095</t>
  </si>
  <si>
    <r>
      <t>RIA-CRT:</t>
    </r>
    <r>
      <rPr>
        <sz val="10"/>
        <rFont val="Arial"/>
        <family val="0"/>
      </rPr>
      <t xml:space="preserve"> Membru contracte cu beneficiari din mediul economic</t>
    </r>
  </si>
  <si>
    <t>S.C. ZOPPAS Industrie Romania SRL</t>
  </si>
  <si>
    <t>Numerical simulation of flow with heat convection and radiation for a dryer heating system in two different configurations</t>
  </si>
  <si>
    <t>UPT, BC 49/16.05.2012,  perioada mai-iunie 2012</t>
  </si>
  <si>
    <t>R. Susan-Resiga, A. Stuparu, V. Hasmaţuchi</t>
  </si>
  <si>
    <t>Simularea şi analiza numerică a curgerii cu transfer termic prin convecţie şi radiaţie pentru 4 variante geometrice al sistemului de încălzire electrică aferent unui uscător electric</t>
  </si>
  <si>
    <t xml:space="preserve">Contract UPT nr. 462/25.05.2006, perioada mai-iulie 2006. </t>
  </si>
  <si>
    <t>Resiga R., Baya A., Miloş T., Marsavina L., Balint D., Stuparu A.</t>
  </si>
  <si>
    <t>Analiza soluţiei tehnice existentă pentru motorul electric de curent continuu tip C 990/440-6-2 de 1600 kW, 750 V, 1000 rpm cu evaluarea solicitărilor termo-mecanice din colector respectiv al funcţionării sistemului de ventilaţie şi răcire</t>
  </si>
  <si>
    <t>Contract UPT nr 212/20.01.2005</t>
  </si>
  <si>
    <t>U.C.M. Reşiţa S.A.</t>
  </si>
  <si>
    <t>Muntean S., Susan-Resiga R.</t>
  </si>
  <si>
    <r>
      <t>Determinări Magnetice si Reologice</t>
    </r>
  </si>
  <si>
    <t>Contract UPT nr. 165/27.10.2004</t>
  </si>
  <si>
    <t>Institutul de Chimie al Academiei Romane – Filiala Timişoara</t>
  </si>
  <si>
    <t>Contract UPT nr. 164/27.10.2004</t>
  </si>
  <si>
    <t>Determinări Reologice</t>
  </si>
  <si>
    <t>Bernad S., Susan-Resiga R., Muntean S., Balint D.</t>
  </si>
  <si>
    <t>Simularea numerică şi analiza fenomenului curgerii cu transfer termic prin convecţie şi radiaţie pentru rezistenţa electrică al maşinii de spălat</t>
  </si>
  <si>
    <t>Contract UPT nr. 155/29.09.2004</t>
  </si>
  <si>
    <t>Susan-Resiga R., Muntean S., Stuparu A.</t>
  </si>
  <si>
    <t>Contract UPT nr. 44/30.03.2004</t>
  </si>
  <si>
    <t>Susan-Resiga R., Muntean S.</t>
  </si>
  <si>
    <t>Simularea numerică şi analiza fenomenului curgerii 3D cu radiaţie şi convecţie naturală pentru o rezistenţă electrică dată</t>
  </si>
  <si>
    <t>Simularea numerică şi analiza fenomenului curgerii compresibile turbulente pentru varianta 2D axial-simetrică cu schimb de căldură pentru sticlele de tip PET, având diametrul tijei de distribuţie al aerului de răcire de 12 mm</t>
  </si>
  <si>
    <t>Contract UPT nr. 1204/23.10.2003</t>
  </si>
  <si>
    <t xml:space="preserve"> Simularea numerică şi analiza fenomenului curgerii compresibile turbulente pentru varianta 2D axial-simetrică cu schimb de căldură pentru sticlele de tip PET</t>
  </si>
  <si>
    <t>Contract Nr. 1164/07.08.2003</t>
  </si>
  <si>
    <t>Susan-Resiga D., Susan-Resiga R., Muntean S., Marinică O.</t>
  </si>
  <si>
    <t>Determinarea proprietăţilor reologice de curgere ale fluidului de foraj cu microbule</t>
  </si>
  <si>
    <t>Contr. UPT Nr. 991/2002</t>
  </si>
  <si>
    <t>ICPT Câmpina</t>
  </si>
  <si>
    <t>Numerical Simulation and Analysis of the Polyethylene Terephtalate Flow in 72 Cavities Hot Runner Configuration Taking into Account the Variable PET Viscosity</t>
  </si>
  <si>
    <t>Contr. UPT Nr. 958/2002</t>
  </si>
  <si>
    <t>Susan-Resiga R.</t>
  </si>
  <si>
    <t>Studii numerice ale procedeelor restaurative directe şi indirecte ale aparatului dento-maxilar cu materiale heterogene</t>
  </si>
  <si>
    <t>Contr. UPT Nr.750/2001</t>
  </si>
  <si>
    <t>Universitatea de Medicină şi Farmacie ‘V. Babeş’ Timişoara</t>
  </si>
  <si>
    <t>AMCSIT</t>
  </si>
  <si>
    <t>Collaborative Research Project CEEX-M1-C2-2566 - THARVEST, contract AMCSIT no. 192/2006, (proiect tip consortiu - AR-FT partener nr. 2), perioada 2006 - 2008</t>
  </si>
  <si>
    <t>Denumire proiect / grant</t>
  </si>
  <si>
    <t>Director proiect / director partener</t>
  </si>
  <si>
    <t>Denumire contract</t>
  </si>
  <si>
    <t>Director contract</t>
  </si>
  <si>
    <t>Echipa contract</t>
  </si>
  <si>
    <r>
      <t xml:space="preserve">Anton L., Baya A., </t>
    </r>
    <r>
      <rPr>
        <b/>
        <sz val="10"/>
        <rFont val="Arial"/>
        <family val="2"/>
      </rPr>
      <t>Bernad S.</t>
    </r>
    <r>
      <rPr>
        <sz val="10"/>
        <rFont val="Arial"/>
        <family val="2"/>
      </rPr>
      <t>, Muntean S., Stuparu A.</t>
    </r>
  </si>
  <si>
    <r>
      <t xml:space="preserve">Susan-Resiga R., Vekas L., Ancusa V., </t>
    </r>
    <r>
      <rPr>
        <b/>
        <sz val="10"/>
        <rFont val="Arial"/>
        <family val="2"/>
      </rPr>
      <t>Bernad S.</t>
    </r>
    <r>
      <rPr>
        <sz val="10"/>
        <rFont val="Arial"/>
        <family val="2"/>
      </rPr>
      <t>, Sofonea V., Muntean S., Giula G., Cristea A., Carte N.</t>
    </r>
  </si>
  <si>
    <r>
      <t>Bernad S.</t>
    </r>
    <r>
      <rPr>
        <sz val="10"/>
        <rFont val="Arial"/>
        <family val="2"/>
      </rPr>
      <t>, Anton I.</t>
    </r>
  </si>
  <si>
    <r>
      <t xml:space="preserve">Susan Resiga R., </t>
    </r>
    <r>
      <rPr>
        <b/>
        <sz val="10"/>
        <rFont val="Arial"/>
        <family val="2"/>
      </rPr>
      <t>Bernad S.</t>
    </r>
    <r>
      <rPr>
        <sz val="10"/>
        <rFont val="Arial"/>
        <family val="2"/>
      </rPr>
      <t>, Stuparu A., Bosioc A., Tanasa C.</t>
    </r>
  </si>
  <si>
    <t>Punctajul detaliat pentru fiecare criteriu</t>
  </si>
  <si>
    <t>Indicator RIA - DIRECTOR</t>
  </si>
  <si>
    <t>Criteriul CDI - Activitatea de cercetare stiintifica, dezvoltare tehnologica si inovare</t>
  </si>
  <si>
    <t>Criteriul DID - Activitatea didactica</t>
  </si>
  <si>
    <t>Casanova F., Failure analysis of the draft tube connecting bolts of a Francis-type hydroelectric power plant, Engineering Failure Analysis, 2009, vol. 16, Issue 7, pp: 2202-2208, ISSN 1350-6307</t>
  </si>
  <si>
    <r>
      <t>Sandor I. Bernad</t>
    </r>
    <r>
      <rPr>
        <sz val="11"/>
        <rFont val="Arial"/>
        <family val="2"/>
      </rPr>
      <t>, Hemodinamica patologiei arterelor coronare, Editura Krista, 2016, (208 pp.), ISBN 978-973-99771-1-1</t>
    </r>
  </si>
  <si>
    <r>
      <t>Sandor I. Bernad</t>
    </r>
    <r>
      <rPr>
        <sz val="11"/>
        <rFont val="Arial"/>
        <family val="2"/>
      </rPr>
      <t>, Hemodinamica curgerii in geometrii simplificate, Editura Krista, 2016, (</t>
    </r>
    <r>
      <rPr>
        <sz val="11"/>
        <rFont val="Arial"/>
        <family val="2"/>
      </rPr>
      <t>155 pp.</t>
    </r>
    <r>
      <rPr>
        <sz val="11"/>
        <rFont val="Arial"/>
        <family val="2"/>
      </rPr>
      <t>), ISBN 978-973-99771-2-8</t>
    </r>
  </si>
  <si>
    <r>
      <t>S.I. Bernad</t>
    </r>
    <r>
      <rPr>
        <sz val="11"/>
        <rFont val="Arial"/>
        <family val="0"/>
      </rPr>
      <t>, E.S. Bernad, T. Barbat, C. Brisan, V. Albulescu, Capter 11: An analysis of blood flow dynamics in AAA, pp: 191-206, in Etiology, Pathogenesis and Pathophysiology of Aortic Aneurysms and Aneurysm Rupture, editor: Reinhart Grudmann, InTech Open Access Publisher, (2011), Croatia, hard cover, 222 pages, ISBN: 978-953-307-523-5. (http://www.intechopen.com/books/show/title/etiology-pathogenesis-and-pathophysiology-of-aortic-aneurysms-and-aneurysm-rupture)</t>
    </r>
  </si>
  <si>
    <t>Nr. crt.</t>
  </si>
  <si>
    <t>FI* ≡ 0.1 + Factor Impact</t>
  </si>
  <si>
    <r>
      <t>BERNAD Sandor</t>
    </r>
    <r>
      <rPr>
        <sz val="10"/>
        <rFont val="Arial"/>
        <family val="2"/>
      </rPr>
      <t>, BERNAD Elena, Coronary venous bypass graft failure, hemodynamic parameters investigation</t>
    </r>
    <r>
      <rPr>
        <i/>
        <sz val="10"/>
        <rFont val="Arial"/>
        <family val="2"/>
      </rPr>
      <t xml:space="preserve">; </t>
    </r>
    <r>
      <rPr>
        <sz val="10"/>
        <rFont val="Arial"/>
        <family val="2"/>
      </rPr>
      <t xml:space="preserve">International Conference Biomedical Engineering (BioMed 2012), February 15-17, 2012 Innsbruck, Austria, pp. 509-515, ISBN: 978-0-88986-909-7,  DOI: 10.2316/P.2012.764-161, 2012, http://dx.doi.org/10.2316/P.2012.764-161, </t>
    </r>
    <r>
      <rPr>
        <b/>
        <sz val="10"/>
        <rFont val="Arial"/>
        <family val="2"/>
      </rPr>
      <t>(SCOPUS)</t>
    </r>
  </si>
  <si>
    <t>Titlul monografiei /capitolului din monografie, autor, anul aparitiei, nr pagini, ISBN</t>
  </si>
  <si>
    <t>Nr. pagini</t>
  </si>
  <si>
    <t>0096-3003</t>
  </si>
  <si>
    <r>
      <t>S. I. Bernad</t>
    </r>
    <r>
      <rPr>
        <sz val="10"/>
        <rFont val="Arial"/>
        <family val="2"/>
      </rPr>
      <t>, A. Bosioc, E. S. Bernad, I. Petre, and A. F. Totorean, Flow characteristics in narrowed coronary bypass graft, International Conference of Numerical Analysis and Applied Mathematics 2015 (ICNAAM 2015), 22–28 September 2015, Rhodes, Greece, ISBN: 978-0-7354-1392-4, AIP Conference Proceedings 1738, 030025 (2016); http://dx.doi.org/10.1063/1.4951781, (</t>
    </r>
    <r>
      <rPr>
        <b/>
        <sz val="10"/>
        <rFont val="Arial"/>
        <family val="2"/>
      </rPr>
      <t>WOS:000380803300036</t>
    </r>
    <r>
      <rPr>
        <sz val="10"/>
        <rFont val="Arial"/>
        <family val="2"/>
      </rPr>
      <t>)</t>
    </r>
  </si>
  <si>
    <r>
      <t>S. I. Bernad</t>
    </r>
    <r>
      <rPr>
        <sz val="10"/>
        <rFont val="Arial"/>
        <family val="2"/>
      </rPr>
      <t>, A. F. Totorean, A. I. Bosioc, I. Petre, and E. S. Bernad, Stent implantation influence wall shear stress evolution, International Conference of Numerical Analysis and Applied Mathematics 2015 (ICNAAM 2015), 22–28 September 2015, Rhodes, Greece, ISBN: 978-0-7354-1392-4, AIP Conference Proceedings 1738, 030027 (2016); http://dx.doi.org/10.1063/1.4951783, (</t>
    </r>
    <r>
      <rPr>
        <b/>
        <sz val="10"/>
        <rFont val="Arial"/>
        <family val="2"/>
      </rPr>
      <t>WOS:000380803300038</t>
    </r>
    <r>
      <rPr>
        <sz val="10"/>
        <rFont val="Arial"/>
        <family val="2"/>
      </rPr>
      <t>)</t>
    </r>
  </si>
  <si>
    <r>
      <t xml:space="preserve">A. F. Totorean, </t>
    </r>
    <r>
      <rPr>
        <b/>
        <sz val="10"/>
        <rFont val="Arial"/>
        <family val="2"/>
      </rPr>
      <t>S. I. Bernad</t>
    </r>
    <r>
      <rPr>
        <sz val="10"/>
        <rFont val="Arial"/>
        <family val="2"/>
      </rPr>
      <t>, and R. F. Susan-Resiga, The influence of stenosis degrees and graft suture position on local hemodynamics of coronary bypass, International Conference of Numerical Analysis and Applied Mathematics 2015 (ICNAAM 2015), 22–28 September 2015, Rhodes, Greece, ISBN: 978-0-7354-1392-4, AIP Conference Proceedings 1738, 030029 (2016);  http://dx.doi.org/10.1063/1.4951785, (</t>
    </r>
    <r>
      <rPr>
        <b/>
        <sz val="10"/>
        <rFont val="Arial"/>
        <family val="2"/>
      </rPr>
      <t>WOS:000380803300040</t>
    </r>
    <r>
      <rPr>
        <sz val="10"/>
        <rFont val="Arial"/>
        <family val="2"/>
      </rPr>
      <t>)</t>
    </r>
  </si>
  <si>
    <r>
      <t>Y Zhang, Y Wang, B Yang, W He, A particle tracking velocimetry algorithm based on the Voronoi diagram, Measurement Science and</t>
    </r>
    <r>
      <rPr>
        <i/>
        <sz val="10"/>
        <rFont val="Arial"/>
        <family val="2"/>
      </rPr>
      <t xml:space="preserve"> Technology,</t>
    </r>
    <r>
      <rPr>
        <sz val="10"/>
        <rFont val="Arial"/>
        <family val="2"/>
      </rPr>
      <t> </t>
    </r>
    <r>
      <rPr>
        <b/>
        <sz val="10"/>
        <rFont val="Arial"/>
        <family val="2"/>
      </rPr>
      <t>26,</t>
    </r>
    <r>
      <rPr>
        <sz val="10"/>
        <rFont val="Arial"/>
        <family val="2"/>
      </rPr>
      <t> 075302, 2015, doi:10.1088/0957-0233/26/7/075302</t>
    </r>
  </si>
  <si>
    <t>0957-0233</t>
  </si>
  <si>
    <t>TOTAL RIA-CTR = 9.17</t>
  </si>
  <si>
    <t>Zhang JM, Luo T, Tan SY, Lomarda AM, Wong AS, Keng FY, Allen JC, Huo Y, Su B, Zhao X, Wan M, Kassab GS, Tan RS, Zhong L, Hemodynamic analysis of patient-specific coronary artery tree, Int J Numer Method Biomed Eng. 31(4):e02708, 2015, doi: 10.1002/cnm.2708.</t>
  </si>
  <si>
    <t>2040-7947</t>
  </si>
  <si>
    <t>Articole publicate in jurnale BDI</t>
  </si>
  <si>
    <t>0219-5194</t>
  </si>
  <si>
    <t>Fan J.Z., Zhang W, Zhu Y.H., Zhao J., CFD-BASED SELF-PROPULSION SIMULATION FOR FROG SWIMMING, JOURNAL OF MECHANICS IN MEDICINE AND BIOLOGY, 14(6), Article Number: 1440012, 2014.</t>
  </si>
  <si>
    <t>0932-0067</t>
  </si>
  <si>
    <t>1755-7437</t>
  </si>
  <si>
    <t>1644-9665</t>
  </si>
  <si>
    <r>
      <t xml:space="preserve">Nowrouz M. Nouri, Mohammad Riahi, Ali Valipour, Mohammad M. Raeyatpishe, Esmail Molavi, Analytical and experimental study of hydrodynamic and hydroacoustic effects of air injection flow rate in ventilated supercavitation, Ocean Engineering 95:94–105, 2015, </t>
    </r>
    <r>
      <rPr>
        <sz val="10"/>
        <color indexed="21"/>
        <rFont val="Arial"/>
        <family val="2"/>
      </rPr>
      <t>http://dx.doi.org/10.1016/j.oceaneng.2014.11.013</t>
    </r>
  </si>
  <si>
    <t>0029-8018</t>
  </si>
  <si>
    <t>Indicatori criteriu CDI</t>
  </si>
  <si>
    <r>
      <t>Bernad S</t>
    </r>
    <r>
      <rPr>
        <sz val="10"/>
        <rFont val="Arial"/>
        <family val="2"/>
      </rPr>
      <t xml:space="preserve">, Susan-Resiga R, Muntean S, Anton I. Numerical analysis of the cavitating flows. Proceedings of the Romanian Academy, Series A: Mathematics, Physics, Technical Sciences, Information Science 2006; 7(1):1–13, </t>
    </r>
    <r>
      <rPr>
        <b/>
        <sz val="10"/>
        <rFont val="Arial"/>
        <family val="2"/>
      </rPr>
      <t>(ISI)</t>
    </r>
  </si>
  <si>
    <t>0196-8904</t>
  </si>
  <si>
    <r>
      <t>BERNAD Sandor</t>
    </r>
    <r>
      <rPr>
        <sz val="10"/>
        <rFont val="Arial"/>
        <family val="2"/>
      </rPr>
      <t xml:space="preserve">, SUSAN-RESIGA Romeo, MUNTEAN Sebastian, Two-Phase Cavitating Flow in Turbomachines, Research Journal of Applied Sciences, Engineering and Technology 4(22), 4685-4695, 2012, http://maxwellsci.com/jp/abstract.php?jid=RJASET&amp;no=232&amp;abs=18 </t>
    </r>
    <r>
      <rPr>
        <b/>
        <sz val="10"/>
        <rFont val="Arial"/>
        <family val="2"/>
      </rPr>
      <t>(SCOPUS)</t>
    </r>
  </si>
  <si>
    <t>1687-5605</t>
  </si>
  <si>
    <r>
      <t>BERNAD Sandor</t>
    </r>
    <r>
      <rPr>
        <sz val="10"/>
        <rFont val="Arial"/>
        <family val="2"/>
      </rPr>
      <t xml:space="preserve">, SUSAN-RESIGA Romeo, Numerical Model for Cavitational Flow in Hydraulic Poppet Valves, Modelling and Simulation in Engineering, Volume (2012), Article ID 742162, 10 pages, doi:10.1155/2012/742162, 2012, </t>
    </r>
    <r>
      <rPr>
        <b/>
        <sz val="10"/>
        <rFont val="Arial"/>
        <family val="2"/>
      </rPr>
      <t>(SCOPUS)</t>
    </r>
  </si>
  <si>
    <r>
      <t>BERNAD Sandor</t>
    </r>
    <r>
      <rPr>
        <sz val="10"/>
        <rFont val="Arial"/>
        <family val="2"/>
      </rPr>
      <t xml:space="preserve">, BERNAD Elena, CRAINA Marius, Sargan Izabella, TOTOREAN Alin, BRISAN Cosmin, Particle Depositions and Related Hemodynamic Parameters in the Multiple Stenosed Right Coronary Artery, Journal of Clinical Medicine Research, vol 4, no 3, pp: 177-189, doi:10.4021/jocmr843w, 2012, </t>
    </r>
    <r>
      <rPr>
        <b/>
        <sz val="10"/>
        <rFont val="Arial"/>
        <family val="2"/>
      </rPr>
      <t>(SCOPUS)</t>
    </r>
  </si>
  <si>
    <t>1918-3003</t>
  </si>
  <si>
    <t>1932-6203</t>
  </si>
  <si>
    <t>1224-6077</t>
  </si>
  <si>
    <r>
      <t>S.I. Bernad</t>
    </r>
    <r>
      <rPr>
        <sz val="10"/>
        <rFont val="Arial"/>
        <family val="0"/>
      </rPr>
      <t xml:space="preserve">, E.S. Bernad, T. Barbat, V. Albulescu, R. Susan-Resiga, (2010), Effects of different types of input waveforms in patient-specific right coronary atherosclerosis hemodynamics analysis, International Journal of Design and Nature &amp; Ecodynamics, vol 5, no. 2, pp: 142-159, </t>
    </r>
    <r>
      <rPr>
        <b/>
        <sz val="10"/>
        <rFont val="Arial"/>
        <family val="2"/>
      </rPr>
      <t>(SCOPUS)</t>
    </r>
  </si>
  <si>
    <t>No.</t>
  </si>
  <si>
    <r>
      <t>S.I. Bernad</t>
    </r>
    <r>
      <rPr>
        <sz val="10"/>
        <rFont val="Arial"/>
        <family val="0"/>
      </rPr>
      <t xml:space="preserve">, T. Barbat, E.S. Bernad, R. Susan-Resiga, (2009), Numerical blood flow simulations in narrowed coronary venous bypass graft, Journal of Chinese Clinical Medicine, vol. 4, no. 1, pp: 1- 10, </t>
    </r>
    <r>
      <rPr>
        <b/>
        <sz val="10"/>
        <rFont val="Arial"/>
        <family val="2"/>
      </rPr>
      <t>(SCOPUS)</t>
    </r>
  </si>
  <si>
    <t>1562-9023</t>
  </si>
  <si>
    <t>Amal Ahmed Owida, Hung Do, Yos S. Morsi, Numerical analysis of coronary artery bypass grafts: An over view, Computer Methods and Programs in Biomedicine, Volume 108, Issue 2, pp: 689-705 (November 2012), DOI: 10.1016/j.cmpb.2011.12.005</t>
  </si>
  <si>
    <t>0169-2607</t>
  </si>
  <si>
    <r>
      <t>S.I. Bernad</t>
    </r>
    <r>
      <rPr>
        <sz val="10"/>
        <rFont val="Arial"/>
        <family val="0"/>
      </rPr>
      <t xml:space="preserve">, E.S. Bernad, T. Barbat, R. Susan-Resiga, V. Albulescu, (2009), Effects of asymmetry in patient-specific wall shear stress analyses of abdominal aortic aneurysm, Journal of Chinese Clinical Medicine, vol. 4, no. 8, pp: 421-429, </t>
    </r>
    <r>
      <rPr>
        <b/>
        <sz val="10"/>
        <rFont val="Arial"/>
        <family val="2"/>
      </rPr>
      <t>(SCOPUS)</t>
    </r>
  </si>
  <si>
    <r>
      <t xml:space="preserve">Nieto, F., Vilalta, G., Peréz, M.Á., Lipsa, L.M., Hemodynamic modifications associated to abdominal aortic aneurysm asymmetry and its influence on rupture potential, Informacion Tecnologica, Volume 23, Issue 3, 2012, Pages 137-148, </t>
    </r>
    <r>
      <rPr>
        <b/>
        <sz val="10"/>
        <rFont val="Arial"/>
        <family val="2"/>
      </rPr>
      <t xml:space="preserve">(SCOPUS) </t>
    </r>
  </si>
  <si>
    <t>Giuma S.K.B., Osman K., Kadir M.R.A., Fluid structure interaction analysis in abdominal aortic aneurysms: Influence of diameter, length and distal neck, 2013, Journal of Medical Imaging and Healt Informatics, 3(4), pp: 514:522, doi: 10.1166/jmihi.2013.1201</t>
  </si>
  <si>
    <t>2156-7018</t>
  </si>
  <si>
    <t>Standarde minimale pentru domeniile stiintifice "Inginerie mecanica, mecatronica si robotica"</t>
  </si>
  <si>
    <t>Candidat: Dr.ing. Sandor I. BERNAD, CS 1</t>
  </si>
  <si>
    <t>Dosar Abilitare 2017</t>
  </si>
  <si>
    <r>
      <t xml:space="preserve">Resiga R., Milos T., Baya A., Muntean S., </t>
    </r>
    <r>
      <rPr>
        <b/>
        <sz val="10"/>
        <rFont val="Arial"/>
        <family val="2"/>
      </rPr>
      <t>Bernad S.</t>
    </r>
    <r>
      <rPr>
        <sz val="10"/>
        <rFont val="Arial"/>
        <family val="2"/>
      </rPr>
      <t>, (2005) Mathematical and numerical models for axisymmetric swirling flows for turbomachinery applications, Scientific Bulletin of the “Politehnica” University of Timisoara, Transactions on Mechanics, Tom 50(64), Special Issue, pp: 47 - 58, ISSN 1224-6077.</t>
    </r>
  </si>
  <si>
    <t>A. A. Kulkarni, Vivek V. Ranade, R. Rajeev, S. B. Koganti, CFD simulation of flow in vortex diodes, AICHE JOURNAL 54(5):1139 – 1152, 2008, DOI: 10.1002/aic.11439.</t>
  </si>
  <si>
    <t>1547-5905</t>
  </si>
  <si>
    <r>
      <t>Bernad S.</t>
    </r>
    <r>
      <rPr>
        <sz val="10"/>
        <rFont val="Arial"/>
        <family val="2"/>
      </rPr>
      <t>, Susan-Resiga R., Muntean S., Anton I., (2004) Numerical Simulation of Two-Phase Cavitating Flow in Turbomachines, Scientific Bulletin of the ‘Politehnica’ University of Timisoara, Transactions on Mechanics, Tom 49(63), Special Issue, pp: 439- 446, ISSN 1224-6077.</t>
    </r>
  </si>
  <si>
    <t>S. P. Asok, K. Sankaranarayanasamy, T. Sundararajan, Ganesan Vaidyanathan, Udhaya Kumar K, Pressure drop and cavitation investigations on static helical-grooved square, triangular and curved cavity liquid labyrinth seals, NUCLEAR ENGINEERING AND DESIGN, 241(3):843–853, 2011, DOI: 10.1016/j.nucengdes.2010.12.006</t>
  </si>
  <si>
    <t>0029-5493</t>
  </si>
  <si>
    <r>
      <t xml:space="preserve">Bernad, E.S., Craina, M., </t>
    </r>
    <r>
      <rPr>
        <b/>
        <sz val="10"/>
        <rFont val="Arial"/>
        <family val="2"/>
      </rPr>
      <t>Bernad, S.I.</t>
    </r>
    <r>
      <rPr>
        <sz val="10"/>
        <rFont val="Arial"/>
        <family val="2"/>
      </rPr>
      <t>, Blood flow simulations in patient-specific coronary bypass grafts, (2013) WIT Transactions on Information and Communication Technologies, 45, pp. 187-196, 1st International Conference on Data Management and Security: Applications in Medicine, Sciences and Engineering, DATA 2013, 7- 9 May 2013, Elche, Alicante, Spain, ISSN: 1743-3517, ISBN: 9781845647087,</t>
    </r>
    <r>
      <rPr>
        <b/>
        <sz val="10"/>
        <rFont val="Arial"/>
        <family val="2"/>
      </rPr>
      <t xml:space="preserve"> </t>
    </r>
    <r>
      <rPr>
        <sz val="10"/>
        <rFont val="Arial"/>
        <family val="2"/>
      </rPr>
      <t>DOI: 10.2495/DATA130171</t>
    </r>
    <r>
      <rPr>
        <b/>
        <sz val="10"/>
        <rFont val="Arial"/>
        <family val="2"/>
      </rPr>
      <t xml:space="preserve"> (SCOPUS)</t>
    </r>
  </si>
  <si>
    <r>
      <t>S.I. Bernad</t>
    </r>
    <r>
      <rPr>
        <sz val="10"/>
        <rFont val="Arial"/>
        <family val="2"/>
      </rPr>
      <t xml:space="preserve">, E.S. Bernad, T. Barbat, D. Barbu, V. Albulescu, (2010), Assesment of the placental blood flow in the developing and growth-restricted fetus, Proceedings of the 12th European Congress of Perinatal Medicine, Granada, Spain, May 26-29, 2010, ISBN: 978-88-6521-0277, pp: 127-130, </t>
    </r>
    <r>
      <rPr>
        <b/>
        <sz val="10"/>
        <rFont val="Arial"/>
        <family val="2"/>
      </rPr>
      <t>(WOS:000281970400019)</t>
    </r>
    <r>
      <rPr>
        <sz val="10"/>
        <rFont val="Arial"/>
        <family val="2"/>
      </rPr>
      <t>.</t>
    </r>
  </si>
  <si>
    <t>Indicator RIA - MEMBRU IN ECHIPA</t>
  </si>
  <si>
    <t>(se puncteaza doar proiectele si contractele unde sa incasat manopera)</t>
  </si>
  <si>
    <t>I.G. Moisa, R. Susan-Resiga, S. Muntean, PUMP INDUCER OPTIMIZATION BASED ON CAVITATION CRITERION, PROCEEDINGS OF THE ROMANIAN ACADEMY SERIES A-MATHEMATICS PHYSICS TECHNICAL SCIENCES INFORMATION SCIENCE, Volume: 14, Issue: 4, pp: 317-325, 2013, ISSN:1454-9069</t>
  </si>
  <si>
    <t>1583-5251</t>
  </si>
  <si>
    <t>Lucrari in volume de conferinta - ISI</t>
  </si>
  <si>
    <t>Horsch, A. , Balbach, T., Melnitzki, S., Knauth, J., Learning tumor diagnostics and medical image processing via the WWW - The case-based radiological textbook ODITEB  (Review), International Journal of Medical Informatics Volume 58-59, 1 September 2000, Pages 39-50, ISSN 1386-5056</t>
  </si>
  <si>
    <t>1386-5056</t>
  </si>
  <si>
    <t>Lucrari in volume de conferinta internationala - BDI</t>
  </si>
  <si>
    <t>Lucrari in volume de conferinta internationala</t>
  </si>
  <si>
    <t>Qian Z., Li W., Huai W., Wu Y., “The effect of runner cone design on pressure oscillation characteristics of the Francis hydraulic turbine”, Proceedings of the Institution of Mechanical Engineers, Part A: Journal of Power and Energy, Vol. 225, No. 6, 2011, doi: 10.1177/0957650911422865,  ISSN 0957-6509.</t>
  </si>
  <si>
    <t>0957-6509</t>
  </si>
  <si>
    <t>Güney M. S., Kaygusuz K., 2010, Hydrokinetic energy conversion systems: A technology status review, Renewable &amp; Sustainable Energy Reviews, vol.14, no.9, pp 2996-3004</t>
  </si>
  <si>
    <r>
      <t xml:space="preserve">Elena Bernad, Stelian Pantea, Angela Boglut, Ciprian Duta, </t>
    </r>
    <r>
      <rPr>
        <b/>
        <sz val="10"/>
        <rFont val="Arial"/>
        <family val="2"/>
      </rPr>
      <t>Sandor I. Bernad</t>
    </r>
    <r>
      <rPr>
        <sz val="10"/>
        <rFont val="Arial"/>
        <family val="2"/>
      </rPr>
      <t>, Izabella Petre, Investigation of Chorionic Artery Bifurcation Using Micro Vascular Casting Model, Revista de Chimie, 2016, 67(2), pp: 339-343, (WOS:000369524300026)</t>
    </r>
  </si>
  <si>
    <t>Li D, Wang SJ, Yuan P, 2010, An overview of development of tidal current in China: Energy resource, conversion technology and opportunities, RENEWABLE &amp; SUSTAINABLE ENERGY REVIEWS, Volume:14, Issue: 9, Pages: 2896-2905</t>
  </si>
  <si>
    <t xml:space="preserve"> 1364-0321</t>
  </si>
  <si>
    <r>
      <t>S.I. Bernad</t>
    </r>
    <r>
      <rPr>
        <sz val="10"/>
        <rFont val="Arial"/>
        <family val="2"/>
      </rPr>
      <t xml:space="preserve">, T. Barbat, E. Bernad, R. Susan-Resiga, (2009), Computational hemodynamics analysis in realistic 3D geometries of human coronary atherosclerosis, WIT Transactions on Biomedicine and Health, Volume 13, pp: 93-102, ISSN: (online 1743-3525) doi: 10.2495/BIO090091, </t>
    </r>
    <r>
      <rPr>
        <b/>
        <sz val="10"/>
        <rFont val="Arial"/>
        <family val="2"/>
      </rPr>
      <t>(ISI: WOS:000268884000009)</t>
    </r>
  </si>
  <si>
    <t>Galvan S., Rubio C., Pacheco J., Mendoza C., Toledo M., ”Optimization methodology assessment for the inlet velocity profile of a hydraulic turbine draft tube. Part I – computer optimization techniques”, Journal of Global Optimization, (2013) 55:53–72, DOI 10.1007/s10898-012-9946-8, ISSN: 0925-5001.</t>
  </si>
  <si>
    <t>0925-5001</t>
  </si>
  <si>
    <t>0022-1686</t>
  </si>
  <si>
    <t xml:space="preserve"> 0930-7516</t>
  </si>
  <si>
    <t>0932-3902</t>
  </si>
  <si>
    <t>Articole publicate in jurnale nationale de specialitate</t>
  </si>
  <si>
    <t>0926-9630</t>
  </si>
  <si>
    <t>2078-0958</t>
  </si>
  <si>
    <t>Ranjeet Agarwala, Paul Ro, 3d Analysis of Lift and Moment Adaptation via Control Surface Deployments on a 5 MW Wind Turbine Blade, Wind Engineering, 2013, 37(5), 447-468, DOI: http://dx.doi.org/10.1260/0309-524X.37.5.447, ISSN: 0309-524X</t>
  </si>
  <si>
    <r>
      <t>Bernad S. I.</t>
    </r>
    <r>
      <rPr>
        <sz val="10"/>
        <rFont val="Arial"/>
        <family val="2"/>
      </rPr>
      <t xml:space="preserve">, Georgescu A., Georgescu S., Resiga R., (2008), Numerical Investigation of the Unsteady Flow in the Achard Turbine, In New Aspects of Fluid Mechanics and Aerodynamics” WSEAS Mechanical Engineering Series WSEAS Press, </t>
    </r>
    <r>
      <rPr>
        <b/>
        <sz val="10"/>
        <rFont val="Arial"/>
        <family val="2"/>
      </rPr>
      <t>ISSN 1790-5095</t>
    </r>
    <r>
      <rPr>
        <sz val="10"/>
        <rFont val="Arial"/>
        <family val="2"/>
      </rPr>
      <t>, ISBN 978-960-6766-98-5, pp. 59-65.</t>
    </r>
    <r>
      <rPr>
        <b/>
        <sz val="10"/>
        <rFont val="Arial"/>
        <family val="2"/>
      </rPr>
      <t>(ISI: WOS:000260495700005)</t>
    </r>
  </si>
  <si>
    <r>
      <t xml:space="preserve">Elena Bernad, Ileana Enatescu, C. Ilie, </t>
    </r>
    <r>
      <rPr>
        <b/>
        <sz val="10"/>
        <rFont val="Arial"/>
        <family val="2"/>
      </rPr>
      <t>S. Bernad</t>
    </r>
    <r>
      <rPr>
        <sz val="10"/>
        <rFont val="Arial"/>
        <family val="2"/>
      </rPr>
      <t>, C. Muntean, (2006), Improve the prenatal care indicators with an electronic patient record system, Proceedings of the European Federation for Medical Informatics STC, Integrating Biomedical Information: From eCell to ePatient, IOS Press Amsterdam</t>
    </r>
    <r>
      <rPr>
        <i/>
        <sz val="10"/>
        <rFont val="Arial"/>
        <family val="2"/>
      </rPr>
      <t xml:space="preserve">, </t>
    </r>
    <r>
      <rPr>
        <sz val="10"/>
        <rFont val="Arial"/>
        <family val="2"/>
      </rPr>
      <t xml:space="preserve">2006,  pp: 395-397, </t>
    </r>
    <r>
      <rPr>
        <b/>
        <sz val="10"/>
        <rFont val="Arial"/>
        <family val="2"/>
      </rPr>
      <t>ISBN 1-58603-614-9</t>
    </r>
    <r>
      <rPr>
        <sz val="10"/>
        <rFont val="Arial"/>
        <family val="2"/>
      </rPr>
      <t xml:space="preserve">, </t>
    </r>
    <r>
      <rPr>
        <b/>
        <sz val="10"/>
        <rFont val="Arial"/>
        <family val="2"/>
      </rPr>
      <t>(ISI: WOS:000271221000077)</t>
    </r>
  </si>
  <si>
    <r>
      <t xml:space="preserve">Susan-Resiga R., Miloş T., Baya A., Muntean S., </t>
    </r>
    <r>
      <rPr>
        <b/>
        <sz val="10"/>
        <color indexed="8"/>
        <rFont val="Arial"/>
        <family val="2"/>
      </rPr>
      <t>Bernad S.</t>
    </r>
    <r>
      <rPr>
        <sz val="10"/>
        <color indexed="8"/>
        <rFont val="Arial"/>
        <family val="2"/>
      </rPr>
      <t>, 2005, Mathematical and numerical models for axisymmetric swirling flows for turbomachinery applications, Workshop on Vortex Dominated Flows - Achievements and Open Problems, “Politehnica” University of Timişoara, România, June 10–11, 2005 in Scientific Bulletin of the “Politehnica” University of Timişoara, Transactions on Mechanics, Tom 50(64). Special Issue, 2004. ISSN: 1224-6077. p. 47-58</t>
    </r>
  </si>
  <si>
    <r>
      <t xml:space="preserve">Romeo SUSAN-RESIGA, Sebastian MUNTEAN, Alin BOSIOC, Adrian STUPARU, Teodor MILOŞ, Alexandru BAYA, </t>
    </r>
    <r>
      <rPr>
        <b/>
        <sz val="10"/>
        <rFont val="Arial"/>
        <family val="2"/>
      </rPr>
      <t>Sandor BERNAD</t>
    </r>
    <r>
      <rPr>
        <sz val="10"/>
        <rFont val="Arial"/>
        <family val="2"/>
      </rPr>
      <t xml:space="preserve">, Liviu Eugen ANTON, </t>
    </r>
    <r>
      <rPr>
        <i/>
        <sz val="10"/>
        <rFont val="Arial"/>
        <family val="2"/>
      </rPr>
      <t>”Swirling Flow Apparatus and Test Rig for Flow Control in Hydraulic Turbines Discharge Cone</t>
    </r>
    <r>
      <rPr>
        <sz val="10"/>
        <rFont val="Arial"/>
        <family val="2"/>
      </rPr>
      <t>”, “2</t>
    </r>
    <r>
      <rPr>
        <vertAlign val="superscript"/>
        <sz val="10"/>
        <rFont val="Arial"/>
        <family val="2"/>
      </rPr>
      <t>rd</t>
    </r>
    <r>
      <rPr>
        <sz val="10"/>
        <rFont val="Arial"/>
        <family val="2"/>
      </rPr>
      <t xml:space="preserve"> IAHR International Meeting of the Workgroup on Cavitation and Dynamic Problems in Hydraulic Machinery and Systems”, Timisoara, 24-26 Oct. 2007 in Scientific Bulletin of the “Politehnica” University of Timişoara, Transactions on Mechanics, Tom 49(63). Special Issue, 2004. ISSN: 1224-6077, pp. 203-216</t>
    </r>
  </si>
  <si>
    <r>
      <t xml:space="preserve">Muntean S., Resiga R., </t>
    </r>
    <r>
      <rPr>
        <b/>
        <sz val="10"/>
        <color indexed="8"/>
        <rFont val="Arial"/>
        <family val="2"/>
      </rPr>
      <t>Bernad S.</t>
    </r>
    <r>
      <rPr>
        <sz val="10"/>
        <color indexed="8"/>
        <rFont val="Arial"/>
        <family val="2"/>
      </rPr>
      <t>, Anton I., “3D Turbulent Flow Analysis of the GAMM Francis Turbine for Variable Discharge”, Proceedings of the 22nd IAHR Symposium, June 29 – July 2, 2004, Stockholm, Sweden. A11-2</t>
    </r>
  </si>
  <si>
    <r>
      <t>Sandor I. Bernad</t>
    </r>
    <r>
      <rPr>
        <sz val="11"/>
        <rFont val="Arial"/>
        <family val="2"/>
      </rPr>
      <t>, Hidrodinamica echipamentelor de reglare pentru actionari hidraulice, Editura Orizonturi Universitare, 2005, (224 pp.), ISBN 973-638-249-4. (in Romanian) (Biblioteca Nationala a Romaniei cota III 279564)</t>
    </r>
  </si>
  <si>
    <t>Timur M. Gamilov, Philippe Yu. Kopylov, Roman A. Pryamonosov, Sergey S. Simakov, Virtual fractional flow reserve assessment in patient-specific coronary networks by 1D hemodynamic model, Russian Journal of Numerical Analysis and Mathematical Modelling. Volume 30, Issue 5, Pages 269–276, ISSN 0927-6467, DOI: 10.1515/rnam-2015-0024, (IF 0.492)</t>
  </si>
  <si>
    <t>0927-6467</t>
  </si>
  <si>
    <t>SHOULIANG QI, ZHENGHUA LI, YONG YUE, HAN J.W. VAN TRIEST, YANG KANG, WEI QIAN, SIMULATION ANALYSIS OF DEFORMATION AND STRESS OF TRACHEAL AND MAIN BROCHIAL WALL FOR SUBJECTS WITH LEFT PULMONARY ARTERY SLING, Journal of Mechanics in Medicine and Biology, doi: 10.1142/S0219519415400539, ISSN: 0219-5194, (IF 0.731)</t>
  </si>
  <si>
    <t>Pankaj P. Gohil, R.P. Saini, Effect of temperature, suction head and flow velocity on cavitation in a Francis turbine of small hydro power plant, Energy 93 (2015) 613-624, doi:10.1016/j.energy.2015.09.042, ISSN: 0360-5442, (IF: 4.844).</t>
  </si>
  <si>
    <t>0360-5442</t>
  </si>
  <si>
    <t>1386-6184</t>
  </si>
  <si>
    <t>0304-8853</t>
  </si>
  <si>
    <t>0025-5289</t>
  </si>
  <si>
    <r>
      <t xml:space="preserve">Alin F. TOTOREAN, Alin I. BOSIOC, </t>
    </r>
    <r>
      <rPr>
        <b/>
        <sz val="10"/>
        <rFont val="Arial"/>
        <family val="2"/>
      </rPr>
      <t>Sandor I. BERNAD</t>
    </r>
    <r>
      <rPr>
        <sz val="10"/>
        <rFont val="Arial"/>
        <family val="2"/>
      </rPr>
      <t>, Romeo SUSAN-RESIGA, CRITICAL FLOW REGIONS IN THE CORONARY BY-PASS GRAFT ANASTOMOSIS, PROCEEDINGS OF THE ROMANIAN ACADEMY, Series A, 16 (2):201–208, 2015, (WOS: 000357362300011)</t>
    </r>
  </si>
  <si>
    <r>
      <t xml:space="preserve">E.S. Bernad, </t>
    </r>
    <r>
      <rPr>
        <b/>
        <sz val="10"/>
        <rFont val="Arial"/>
        <family val="2"/>
      </rPr>
      <t>S.I. Bernad</t>
    </r>
    <r>
      <rPr>
        <sz val="10"/>
        <rFont val="Arial"/>
        <family val="2"/>
      </rPr>
      <t>, M.L. Craina, Hemodynamic parameters measurements to assess severity of serial lesions in patient specific right coronary artery, Bio-Medical Materials and Engineering, Volume 24(1), 2014, pp: 323-334, DOI 10.3233/BME-130814 (WOS: 000327312600039)</t>
    </r>
  </si>
  <si>
    <r>
      <t>S.I. Bernad</t>
    </r>
    <r>
      <rPr>
        <sz val="10"/>
        <rFont val="Arial"/>
        <family val="2"/>
      </rPr>
      <t>, A. Bosioc, E.S. Bernad, M.L. Craina, Comparison between experimentally measured flow patterns for straigth and helical type graft, Bio-Medical Materials and Engineering, Volume 24/1, 2014, pp: 853-860, DOI 10.3233/BME-130877.(WOS: 000327312600098)</t>
    </r>
  </si>
  <si>
    <t>Costel-Relu Ciubotariu, Evelina Secosan, Gabriela Marginean, Doina Frunzaverde, Viorel Constantin Campian, Experimental Study Regarding the Cavitation and Corrosion Resistance of Stellite 6 and Self-Fluxing Remelted Coatings, Journal of Mechanical Engineering 62(2016)3, 154-162, DOI:10.5545/sv-jme.2015.2663.</t>
  </si>
  <si>
    <t>ISSN</t>
  </si>
  <si>
    <r>
      <t>S.I. Bernad</t>
    </r>
    <r>
      <rPr>
        <sz val="10"/>
        <rFont val="Arial"/>
        <family val="0"/>
      </rPr>
      <t xml:space="preserve">, A.F. Totorean, V.F. Vinatu, R.F. Susan-Resiga, (2010), Particle hemodynamics analysis after coronary angioplasty, Proceedings of the Word Congress on Engineering 2010, Vol 1, June 30 – July 2, 2010, London, UK, pp: 538-588, ISSN: 2078-0958. in Lecture Notes in Engineering and Computer Science, http://www.iaeng.org/WCE2010/, </t>
    </r>
    <r>
      <rPr>
        <b/>
        <sz val="10"/>
        <rFont val="Arial"/>
        <family val="2"/>
      </rPr>
      <t>(SCOPUS)</t>
    </r>
  </si>
  <si>
    <r>
      <t>E.S. Bernad</t>
    </r>
    <r>
      <rPr>
        <b/>
        <sz val="10"/>
        <rFont val="Arial"/>
        <family val="2"/>
      </rPr>
      <t>, S.I. Bernad</t>
    </r>
    <r>
      <rPr>
        <sz val="10"/>
        <rFont val="Arial"/>
        <family val="2"/>
      </rPr>
      <t xml:space="preserve">, A.F. Totorean, A.I. Bosioc, I. Sargan, Flow patterns in helical-type graft: Biomedical applications, International Journal of Design &amp; Nature and Ecodynamics, 2017, 12(1):30-43, ISSN: 1755-7437, DOI: 10.2495/DNE-V12-N1-30-43, </t>
    </r>
    <r>
      <rPr>
        <b/>
        <sz val="10"/>
        <rFont val="Arial"/>
        <family val="2"/>
      </rPr>
      <t>(SCOPUS)</t>
    </r>
  </si>
  <si>
    <r>
      <t>Bernad S.</t>
    </r>
    <r>
      <rPr>
        <sz val="10"/>
        <rFont val="Arial"/>
        <family val="2"/>
      </rPr>
      <t>, Muntean S., Susan-Resiga R., Anton I., Multiphase Modeling of Cavitating Flow. Scientific Bulletin of the ‘Politehnica’ University of Timisoara, Transactions on Mechanics, Tom 49(63), no. 2 pp: 73-80, 8 pg., 2004, ISSN 1224-6077.</t>
    </r>
  </si>
  <si>
    <r>
      <t>S. Bernad</t>
    </r>
    <r>
      <rPr>
        <sz val="10"/>
        <rFont val="Arial"/>
        <family val="2"/>
      </rPr>
      <t>, E. Bernad, R. Resiga, Vorticity phenomena in biomedical contexs, Scientific Bulletin of the “Politehnica” University of Timisoara, Transactions on Mechanics, Tom 50(64), Special Issue, pp: 169 - 176, 8 pg., 2005, ISSN 1224-6077.</t>
    </r>
  </si>
  <si>
    <r>
      <t xml:space="preserve">R. Susan-Resiga, S. Muntean, </t>
    </r>
    <r>
      <rPr>
        <b/>
        <sz val="10"/>
        <rFont val="Arial"/>
        <family val="0"/>
      </rPr>
      <t>S. Bernad</t>
    </r>
    <r>
      <rPr>
        <sz val="10"/>
        <rFont val="Arial"/>
        <family val="0"/>
      </rPr>
      <t xml:space="preserve">, I. Anton, </t>
    </r>
    <r>
      <rPr>
        <i/>
        <sz val="10"/>
        <rFont val="Arial"/>
        <family val="0"/>
      </rPr>
      <t>Numerical investigation of 3D cavitating flow in Francis turbines.</t>
    </r>
    <r>
      <rPr>
        <sz val="10"/>
        <rFont val="Arial"/>
        <family val="0"/>
      </rPr>
      <t xml:space="preserve"> Proceedings of the Conference on Modelling Fluid Flow [CMFF’03], Budapest, Hungary, September 2003, pp: 950-957, 2003, ISBN 963 420 778 2.</t>
    </r>
  </si>
  <si>
    <r>
      <t>Susan-Resiga R., Muntean S., Hasmatuchi V., </t>
    </r>
    <r>
      <rPr>
        <b/>
        <sz val="10"/>
        <rFont val="Arial"/>
        <family val="2"/>
      </rPr>
      <t>Bernad S.,</t>
    </r>
    <r>
      <rPr>
        <sz val="10"/>
        <rFont val="Arial"/>
        <family val="2"/>
      </rPr>
      <t xml:space="preserve"> 2007, Development of a swirling flow control technique for Francis turbines operated at partial discharge, 3rd German-Romanian workshop on turbomachinery hydrodynamics May 10-12, pp: 27-40, ISBN 978-973-638-329-8</t>
    </r>
  </si>
  <si>
    <t>Kulkarni A.A., Ranade V.V., Rajeev R., Koganti S.B., “CFD simulation of flow in vortex diodes”, AIChE Journal, Vol. 54, Issue 5., pp. 1139-1152, 2008, DOI: 10.1002/aic.11439, ISSN 0001-1541</t>
  </si>
  <si>
    <t>0001-1541</t>
  </si>
  <si>
    <t>Total punctaj acumulat</t>
  </si>
  <si>
    <r>
      <t>E.S. Bernad, A. Frantescu,</t>
    </r>
    <r>
      <rPr>
        <b/>
        <sz val="10"/>
        <rFont val="Arial"/>
        <family val="2"/>
      </rPr>
      <t xml:space="preserve"> S.I. Bernad, </t>
    </r>
    <r>
      <rPr>
        <sz val="10"/>
        <rFont val="Arial"/>
        <family val="2"/>
      </rPr>
      <t xml:space="preserve">A. Dobrea, (1997), </t>
    </r>
    <r>
      <rPr>
        <i/>
        <sz val="10"/>
        <rFont val="Arial"/>
        <family val="2"/>
      </rPr>
      <t>Educational program on neurosurgery</t>
    </r>
    <r>
      <rPr>
        <sz val="10"/>
        <rFont val="Arial"/>
        <family val="2"/>
      </rPr>
      <t xml:space="preserve">, Proceedings Medical Informatics Europe’97. In Studies in Health Technology and Informatics, vol 43, Editors: C. Pappas, N. Maglaveras, J.–R. Scherrer, IOS Press Amsterdam, pp: 726-729, ISSN 0926-9630, </t>
    </r>
    <r>
      <rPr>
        <b/>
        <sz val="10"/>
        <rFont val="Arial"/>
        <family val="2"/>
      </rPr>
      <t>(ISI: WOS:000073538500152)</t>
    </r>
  </si>
  <si>
    <t>1454-9069</t>
  </si>
  <si>
    <t>0959-2989</t>
  </si>
  <si>
    <t>0390-6663</t>
  </si>
  <si>
    <r>
      <t>E.S. Bernad, A. Frantescu,</t>
    </r>
    <r>
      <rPr>
        <b/>
        <sz val="10"/>
        <rFont val="Arial"/>
        <family val="2"/>
      </rPr>
      <t xml:space="preserve"> S.I. Bernad, </t>
    </r>
    <r>
      <rPr>
        <sz val="10"/>
        <rFont val="Arial"/>
        <family val="2"/>
      </rPr>
      <t>C. Vernic</t>
    </r>
    <r>
      <rPr>
        <i/>
        <sz val="10"/>
        <rFont val="Arial"/>
        <family val="2"/>
      </rPr>
      <t xml:space="preserve">, </t>
    </r>
    <r>
      <rPr>
        <sz val="10"/>
        <rFont val="Arial"/>
        <family val="2"/>
      </rPr>
      <t>(1998),</t>
    </r>
    <r>
      <rPr>
        <i/>
        <sz val="10"/>
        <rFont val="Arial"/>
        <family val="2"/>
      </rPr>
      <t xml:space="preserve"> WEB-MO - A Computer Aided Learnig on WWW</t>
    </r>
    <r>
      <rPr>
        <sz val="10"/>
        <rFont val="Arial"/>
        <family val="2"/>
      </rPr>
      <t>, Proceedings of The 9</t>
    </r>
    <r>
      <rPr>
        <vertAlign val="superscript"/>
        <sz val="10"/>
        <rFont val="Arial"/>
        <family val="2"/>
      </rPr>
      <t>th</t>
    </r>
    <r>
      <rPr>
        <sz val="10"/>
        <rFont val="Arial"/>
        <family val="2"/>
      </rPr>
      <t xml:space="preserve"> World Congress on Medical Informatics, MedInfo’98 In Studies in Health Technology and Informatics, vol 52, Editors: B. Cesnik, A.T. McCray, J.-R. Scherrer, IOS Press Amsterdam, pp: 745-747, ISSN 0926-9630, </t>
    </r>
    <r>
      <rPr>
        <b/>
        <sz val="10"/>
        <rFont val="Arial"/>
        <family val="2"/>
      </rPr>
      <t>(ISI: WOS:000077613500144)</t>
    </r>
  </si>
  <si>
    <r>
      <t xml:space="preserve">Bernad E., </t>
    </r>
    <r>
      <rPr>
        <b/>
        <sz val="10"/>
        <rFont val="Arial"/>
        <family val="2"/>
      </rPr>
      <t>Bernad S.</t>
    </r>
    <r>
      <rPr>
        <sz val="10"/>
        <rFont val="Arial"/>
        <family val="2"/>
      </rPr>
      <t xml:space="preserve">, Munteanu I., (1999), </t>
    </r>
    <r>
      <rPr>
        <i/>
        <sz val="10"/>
        <rFont val="Arial"/>
        <family val="2"/>
      </rPr>
      <t>Database for gynecological laparoscopy,</t>
    </r>
    <r>
      <rPr>
        <b/>
        <i/>
        <sz val="10"/>
        <rFont val="Arial"/>
        <family val="2"/>
      </rPr>
      <t xml:space="preserve"> </t>
    </r>
    <r>
      <rPr>
        <sz val="10"/>
        <rFont val="Arial"/>
        <family val="2"/>
      </rPr>
      <t xml:space="preserve">Proceedings of MIE99. In Studies in Health Technology and Informatics, vol 68, Bridges of Knowledge, Editors: P. Kokol, B. Zupan, J. Stare, M. Premik, R. Engelbrechy, IOS Press Amsterdam, pp: 95-98, ISSN 0926-9630, </t>
    </r>
    <r>
      <rPr>
        <b/>
        <sz val="10"/>
        <rFont val="Arial"/>
        <family val="2"/>
      </rPr>
      <t>(ISI: WOS:000084548800020)</t>
    </r>
  </si>
  <si>
    <r>
      <t>Bernad S.</t>
    </r>
    <r>
      <rPr>
        <sz val="10"/>
        <rFont val="Arial"/>
        <family val="2"/>
      </rPr>
      <t>, Susan-Resiga R., Anton I.,  Ancuşa V.,  (2001)</t>
    </r>
    <r>
      <rPr>
        <i/>
        <sz val="10"/>
        <rFont val="Arial"/>
        <family val="2"/>
      </rPr>
      <t>, Vortex Flow Modeling Inside The Poppet Valve Chamber</t>
    </r>
    <r>
      <rPr>
        <sz val="10"/>
        <rFont val="Arial"/>
        <family val="2"/>
      </rPr>
      <t xml:space="preserve">, Proceedings of the Bath Workshop on Power Transmission &amp; Motion Control, PTMC 2001, In Fluid Power Series, Series Ed. Prof. C.R. Burrows, Research Studies Press LTD, Taunton, Somerset, England, pp: 161-176,  2001, ISBN 0 86380 107 2, </t>
    </r>
    <r>
      <rPr>
        <b/>
        <sz val="10"/>
        <rFont val="Arial"/>
        <family val="2"/>
      </rPr>
      <t>(ISI: WOS:000173073000012)</t>
    </r>
  </si>
  <si>
    <t>Popa Dinel; Munteanu Eliza; Munteanu Ligia; et al., 2009, ON THE SHAPE RECONSTRUCTION OF 3D STOKES FLOWS, PROCEEDINGS OF THE ROMANIAN ACADEMY SERIES A-MATHEMATICS PHYSICS TECHNICAL SCIENCES INFORMATION SCIENCE, Volume:10, Issue:3, Pages: 254-260</t>
  </si>
  <si>
    <t>0271-2091</t>
  </si>
  <si>
    <t>Total punctaj realizat</t>
  </si>
  <si>
    <r>
      <t xml:space="preserve">Susan-Resiga R., Muntean S., </t>
    </r>
    <r>
      <rPr>
        <b/>
        <sz val="10"/>
        <rFont val="Arial"/>
        <family val="2"/>
      </rPr>
      <t>Bernad S.</t>
    </r>
    <r>
      <rPr>
        <sz val="10"/>
        <rFont val="Arial"/>
        <family val="0"/>
      </rPr>
      <t xml:space="preserve">, Frunza T., Balint D., (2006), Thin Hydrofoil cascade design and numerical flow analysis, Part I – Design, Proceedings of the Romanian Academy, Series A: Mathematics, Physics, Technical Sciences, Information Science, Vol. 7, No 2, pp: 117-126, The Publishing House of the Romanian Academy, </t>
    </r>
    <r>
      <rPr>
        <b/>
        <sz val="10"/>
        <rFont val="Arial"/>
        <family val="2"/>
      </rPr>
      <t>(ISI)</t>
    </r>
  </si>
  <si>
    <r>
      <t>Sandor I. Bernad</t>
    </r>
    <r>
      <rPr>
        <sz val="10"/>
        <rFont val="Arial"/>
        <family val="2"/>
      </rPr>
      <t xml:space="preserve">, Alin I. Bosioc, Elena S. Bernad, Marius L. Craina, Helical type coronary bypass graft performance: Experimental investigations, Bio-Medical Materials and Engineering, vol. 26, no. s1, pp. 477-486, 2015, http://dx.doi.org/10.3233/BME-151337, </t>
    </r>
    <r>
      <rPr>
        <sz val="10"/>
        <rFont val="Arial"/>
        <family val="2"/>
      </rPr>
      <t>(WOS:000361671800055 )</t>
    </r>
  </si>
  <si>
    <r>
      <t xml:space="preserve">Elena S. Bernad, </t>
    </r>
    <r>
      <rPr>
        <b/>
        <sz val="10"/>
        <rFont val="Arial"/>
        <family val="2"/>
      </rPr>
      <t>Sandor I. Bernad</t>
    </r>
    <r>
      <rPr>
        <sz val="10"/>
        <rFont val="Arial"/>
        <family val="2"/>
      </rPr>
      <t xml:space="preserve">, Izabella Sargan, Marius L. Craina, Saphenous vein graft patency after geometry remodeling, Journal of Mechanics in Medicine and Biology, 2015, vol. 16, no. 2, 1540051, http://dx.doi.org/10.1142/S0219519415400515, </t>
    </r>
    <r>
      <rPr>
        <sz val="10"/>
        <rFont val="Arial"/>
        <family val="2"/>
      </rPr>
      <t>(WOS:000367257400013)</t>
    </r>
  </si>
  <si>
    <t>TehnoVil-Erudit, Ramnicu Valcea</t>
  </si>
  <si>
    <t>S.C. Hidroelectrica S.A, Ramnicu Valcea</t>
  </si>
  <si>
    <t>S.C. Hidroelectrica Bucuresti</t>
  </si>
  <si>
    <t>SIEMENS, VDO Automotive, Germany</t>
  </si>
  <si>
    <t>Ezus Lyon, France</t>
  </si>
  <si>
    <t xml:space="preserve">General Electric Canada
</t>
  </si>
  <si>
    <t>Institutul de Chimie al Academiei Romane – Filiala Timisoara</t>
  </si>
  <si>
    <t>SC ZOPPAS Industries - Romania</t>
  </si>
  <si>
    <t>Hidroelectrica SA Sucursala Hidrocentrale Rm-Vâlcea</t>
  </si>
  <si>
    <t>SWISS National Sciens Fondation</t>
  </si>
  <si>
    <r>
      <t xml:space="preserve">Muntean S., D. Balint, R. Susan-Resiga, </t>
    </r>
    <r>
      <rPr>
        <b/>
        <sz val="10"/>
        <rFont val="Arial"/>
        <family val="2"/>
      </rPr>
      <t>S. Bernad</t>
    </r>
    <r>
      <rPr>
        <sz val="10"/>
        <rFont val="Arial"/>
        <family val="2"/>
      </rPr>
      <t>, I. Anton, (2006) Analytical representation of the swirling flow upstream the Kaplan turbine runner for variable guide vane opening, Proceedings of the 23rd IAHR Symposium on Hydraulic Machinery and Systems, Yokohama, Japan, Paper #151 (on CD-ROM), pp. 1-12. ISBN 4-8190-1809-4.</t>
    </r>
  </si>
  <si>
    <t>Ivan Božić, Determination of hydraulic losses in the flow passage between the guide vanes and runner of the Kaplan turbine, Journal Of Hydraulic Research , http://dx.doi.org/10.1080/00221686.2016.1250831, ISSN: 0022-1686</t>
  </si>
  <si>
    <t>Stienen, M.N., Schaller, K., Cock, H. et al.,  eLearning resources to supplement postgraduate neurosurgery training, Acta Neurochir (2017) 159 (2): 325-337, doi:10.1007/s00701-016-3042-7, ISSN: 0001-6268, IF 1.617</t>
  </si>
  <si>
    <t xml:space="preserve"> 0001-6268</t>
  </si>
  <si>
    <r>
      <t>Criteriul CDI</t>
    </r>
    <r>
      <rPr>
        <sz val="11"/>
        <rFont val="Arial"/>
        <family val="2"/>
      </rPr>
      <t xml:space="preserve"> - Activitatea de cercetare stiintifica, dezvoltare tehnologica si inovare</t>
    </r>
  </si>
  <si>
    <r>
      <t>Criteriul DID</t>
    </r>
    <r>
      <rPr>
        <sz val="11"/>
        <rFont val="Arial"/>
        <family val="2"/>
      </rPr>
      <t xml:space="preserve"> - Activitatea didactica</t>
    </r>
  </si>
  <si>
    <r>
      <t>Criteriul RIA</t>
    </r>
    <r>
      <rPr>
        <sz val="11"/>
        <rFont val="Arial"/>
        <family val="2"/>
      </rPr>
      <t xml:space="preserve"> - Recunoasterea si impactul activitatii</t>
    </r>
  </si>
  <si>
    <t>RIA-GRA (granturi, proiecte)</t>
  </si>
  <si>
    <t>RIA-CTR (contracte cu industria)</t>
  </si>
  <si>
    <t>Abdullah Y. Usmani, K. Muralidhar, Pulsatile flow in a compliant stenosed asymmetric model, Exp Fluids (2016) 57: 186, doi:10.1007/s00348-016-2274-x, ISSN: 0723-4864, IF 1.57</t>
  </si>
  <si>
    <t xml:space="preserve"> 0723-4864</t>
  </si>
  <si>
    <r>
      <t xml:space="preserve">A. F. Totorean, </t>
    </r>
    <r>
      <rPr>
        <b/>
        <sz val="10"/>
        <rFont val="Arial"/>
        <family val="2"/>
      </rPr>
      <t>S. I. Bernad</t>
    </r>
    <r>
      <rPr>
        <sz val="10"/>
        <rFont val="Arial"/>
        <family val="2"/>
      </rPr>
      <t>, A. Bosioc, I. C. Hudrea, E. S. Bernad and R. F. Susan-Resiga, The influence of number of turns to helicity variations at the outlet sections in helical geometries with applications for by-pass graft, AIP Conf. Proc., vol 1702, 080007-1-080007-4, (2015), http://dx.doi.org/10.1063/1.4938802, ISBN: 978-0-7354-1349-8, (</t>
    </r>
    <r>
      <rPr>
        <b/>
        <sz val="10"/>
        <rFont val="Arial"/>
        <family val="2"/>
      </rPr>
      <t>WOS:000371804300033</t>
    </r>
    <r>
      <rPr>
        <sz val="10"/>
        <rFont val="Arial"/>
        <family val="2"/>
      </rPr>
      <t>)</t>
    </r>
  </si>
  <si>
    <t>0960-1481</t>
  </si>
  <si>
    <t>0718-0764</t>
  </si>
  <si>
    <t>0045-7930</t>
  </si>
  <si>
    <r>
      <t xml:space="preserve">Anton I., Vekas L., Bica D., </t>
    </r>
    <r>
      <rPr>
        <b/>
        <sz val="10"/>
        <rFont val="Arial"/>
        <family val="2"/>
      </rPr>
      <t>Bernad S.</t>
    </r>
    <r>
      <rPr>
        <sz val="10"/>
        <rFont val="Arial"/>
        <family val="2"/>
      </rPr>
      <t>, Popa C., Jurca G., Stepanov V.</t>
    </r>
  </si>
  <si>
    <r>
      <t xml:space="preserve">Susan-Resiga R., Muntean S., </t>
    </r>
    <r>
      <rPr>
        <b/>
        <sz val="10"/>
        <rFont val="Arial"/>
        <family val="2"/>
      </rPr>
      <t>Bernad S.</t>
    </r>
  </si>
  <si>
    <r>
      <t xml:space="preserve">Sofonea V., </t>
    </r>
    <r>
      <rPr>
        <b/>
        <sz val="10"/>
        <rFont val="Arial"/>
        <family val="2"/>
      </rPr>
      <t>Bernad S.</t>
    </r>
    <r>
      <rPr>
        <sz val="10"/>
        <rFont val="Arial"/>
        <family val="2"/>
      </rPr>
      <t>, Muntean S., Balint D., Frunză Teodora, Cristea A., Broştean M.</t>
    </r>
  </si>
  <si>
    <r>
      <t xml:space="preserve">Muntean S., </t>
    </r>
    <r>
      <rPr>
        <b/>
        <sz val="10"/>
        <rFont val="Arial"/>
        <family val="2"/>
      </rPr>
      <t>Bernad S.</t>
    </r>
    <r>
      <rPr>
        <sz val="10"/>
        <rFont val="Arial"/>
        <family val="2"/>
      </rPr>
      <t>, Balint D., Stuparu A., Bosioc A.</t>
    </r>
  </si>
  <si>
    <t>O noua metoda de control al curgerii decelerate cu vartej prin injectie de apa si feedback hidrodinamic</t>
  </si>
  <si>
    <t>Modelarea numerică şi analiza curgerilor cavitaţionale bifazice în turbinele hidraulice</t>
  </si>
  <si>
    <t>Proiect SCOPES  IB7320-110942/1, ctr. nr. 6/23.11.2005, perioada 2006 - 2008</t>
  </si>
  <si>
    <t>iSMART-flow, CEEX-M1-C2-1185, Contract 9223/24.07.2006, C64/2006, CEEX-Program MATNANTECH, Coordonator, perioada 2006 - 2008</t>
  </si>
  <si>
    <t>Grant CNCSIS-A, Nr. 24/2004, perioada 2002 - 2004</t>
  </si>
  <si>
    <t>Proiect PCE 799, ID: PN-II-ID-2008-2, Ctr. nr. 688/2009, perioada 2009 - 2011</t>
  </si>
  <si>
    <t>MARGAS CEEX-Program Contract nr IPA X2C16/2006, ARFT-Partener P3, perioada 2006 - 2008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</si>
</sst>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
    <numFmt numFmtId="178" formatCode="0.00000"/>
  </numFmts>
  <fonts count="31">
    <font>
      <sz val="10"/>
      <name val="Arial"/>
      <family val="0"/>
    </font>
    <font>
      <sz val="8"/>
      <name val="Arial"/>
      <family val="0"/>
    </font>
    <font>
      <b/>
      <sz val="10"/>
      <name val="Arial"/>
      <family val="2"/>
    </font>
    <font>
      <sz val="11"/>
      <name val="Arial"/>
      <family val="0"/>
    </font>
    <font>
      <b/>
      <sz val="12"/>
      <name val="Arial"/>
      <family val="2"/>
    </font>
    <font>
      <b/>
      <sz val="11"/>
      <name val="Arial"/>
      <family val="2"/>
    </font>
    <font>
      <i/>
      <sz val="11"/>
      <name val="Arial"/>
      <family val="2"/>
    </font>
    <font>
      <i/>
      <sz val="10"/>
      <name val="Arial"/>
      <family val="2"/>
    </font>
    <font>
      <sz val="10"/>
      <color indexed="8"/>
      <name val="Arial"/>
      <family val="2"/>
    </font>
    <font>
      <u val="single"/>
      <sz val="10"/>
      <color indexed="12"/>
      <name val="Arial"/>
      <family val="0"/>
    </font>
    <font>
      <u val="single"/>
      <sz val="10"/>
      <color indexed="36"/>
      <name val="Arial"/>
      <family val="0"/>
    </font>
    <font>
      <vertAlign val="superscript"/>
      <sz val="10"/>
      <name val="Arial"/>
      <family val="2"/>
    </font>
    <font>
      <b/>
      <i/>
      <sz val="10"/>
      <name val="Arial"/>
      <family val="2"/>
    </font>
    <font>
      <sz val="10"/>
      <color indexed="63"/>
      <name val="Arial"/>
      <family val="2"/>
    </font>
    <font>
      <b/>
      <sz val="10"/>
      <color indexed="8"/>
      <name val="Arial"/>
      <family val="2"/>
    </font>
    <font>
      <sz val="11"/>
      <color indexed="10"/>
      <name val="Arial"/>
      <family val="2"/>
    </font>
    <font>
      <b/>
      <sz val="14"/>
      <name val="Arial"/>
      <family val="2"/>
    </font>
    <font>
      <sz val="10"/>
      <color indexed="21"/>
      <name val="Arial"/>
      <family val="2"/>
    </font>
    <font>
      <sz val="14"/>
      <name val="Arial"/>
      <family val="2"/>
    </font>
    <font>
      <b/>
      <sz val="10"/>
      <color indexed="63"/>
      <name val="Arial"/>
      <family val="2"/>
    </font>
    <font>
      <b/>
      <sz val="13"/>
      <name val="Arial"/>
      <family val="2"/>
    </font>
    <font>
      <sz val="13"/>
      <name val="Arial"/>
      <family val="2"/>
    </font>
    <font>
      <b/>
      <sz val="10"/>
      <color indexed="10"/>
      <name val="Arial"/>
      <family val="2"/>
    </font>
    <font>
      <sz val="12"/>
      <name val="Arial"/>
      <family val="2"/>
    </font>
    <font>
      <b/>
      <sz val="10"/>
      <color indexed="12"/>
      <name val="Arial"/>
      <family val="2"/>
    </font>
    <font>
      <sz val="10"/>
      <color indexed="12"/>
      <name val="Arial"/>
      <family val="2"/>
    </font>
    <font>
      <b/>
      <sz val="12"/>
      <color indexed="10"/>
      <name val="Arial"/>
      <family val="2"/>
    </font>
    <font>
      <b/>
      <sz val="11"/>
      <color indexed="10"/>
      <name val="Arial"/>
      <family val="2"/>
    </font>
    <font>
      <b/>
      <sz val="12"/>
      <color indexed="12"/>
      <name val="Arial"/>
      <family val="2"/>
    </font>
    <font>
      <b/>
      <u val="single"/>
      <sz val="12"/>
      <color indexed="10"/>
      <name val="Arial"/>
      <family val="2"/>
    </font>
    <font>
      <b/>
      <u val="single"/>
      <sz val="12"/>
      <color indexed="12"/>
      <name val="Arial"/>
      <family val="2"/>
    </font>
  </fonts>
  <fills count="8">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s>
  <borders count="16">
    <border>
      <left/>
      <right/>
      <top/>
      <bottom/>
      <diagonal/>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0" fontId="0" fillId="0" borderId="1" xfId="0" applyBorder="1" applyAlignment="1">
      <alignment/>
    </xf>
    <xf numFmtId="0" fontId="0" fillId="0" borderId="2" xfId="0" applyBorder="1" applyAlignment="1">
      <alignment/>
    </xf>
    <xf numFmtId="0" fontId="3" fillId="0" borderId="2" xfId="0" applyFont="1" applyBorder="1" applyAlignment="1">
      <alignment wrapText="1"/>
    </xf>
    <xf numFmtId="0" fontId="0" fillId="0" borderId="0" xfId="0" applyFill="1" applyAlignment="1">
      <alignment/>
    </xf>
    <xf numFmtId="0" fontId="5" fillId="0" borderId="2" xfId="0" applyFont="1" applyBorder="1" applyAlignment="1">
      <alignment horizontal="center" vertical="center" wrapText="1"/>
    </xf>
    <xf numFmtId="0" fontId="5" fillId="0" borderId="2" xfId="0" applyFont="1" applyBorder="1" applyAlignment="1">
      <alignment wrapText="1"/>
    </xf>
    <xf numFmtId="0" fontId="0" fillId="0" borderId="2" xfId="0"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xf>
    <xf numFmtId="0" fontId="0" fillId="0" borderId="2" xfId="0" applyFill="1" applyBorder="1" applyAlignment="1">
      <alignment/>
    </xf>
    <xf numFmtId="0" fontId="5" fillId="0" borderId="2" xfId="0" applyFont="1" applyBorder="1" applyAlignment="1">
      <alignment horizontal="center"/>
    </xf>
    <xf numFmtId="0" fontId="8" fillId="0" borderId="2" xfId="0" applyFont="1" applyFill="1" applyBorder="1" applyAlignment="1">
      <alignment wrapText="1"/>
    </xf>
    <xf numFmtId="0" fontId="0" fillId="0" borderId="2" xfId="0" applyFill="1" applyBorder="1" applyAlignment="1">
      <alignment horizontal="center" vertical="center"/>
    </xf>
    <xf numFmtId="0" fontId="5" fillId="0" borderId="2" xfId="0" applyFont="1" applyBorder="1" applyAlignment="1">
      <alignment/>
    </xf>
    <xf numFmtId="0" fontId="4" fillId="0" borderId="0" xfId="0" applyFont="1" applyAlignment="1">
      <alignment horizontal="center"/>
    </xf>
    <xf numFmtId="0" fontId="0" fillId="0" borderId="0" xfId="0" applyAlignment="1">
      <alignment horizontal="center" vertical="center"/>
    </xf>
    <xf numFmtId="0" fontId="0" fillId="0" borderId="3" xfId="0" applyFill="1" applyBorder="1" applyAlignment="1">
      <alignment horizontal="center"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center" vertical="center"/>
    </xf>
    <xf numFmtId="0" fontId="0" fillId="0" borderId="2" xfId="0" applyFill="1" applyBorder="1" applyAlignment="1">
      <alignment wrapText="1"/>
    </xf>
    <xf numFmtId="0" fontId="5" fillId="0" borderId="4" xfId="0" applyFont="1" applyFill="1" applyBorder="1" applyAlignment="1">
      <alignment horizontal="center" vertical="center"/>
    </xf>
    <xf numFmtId="0" fontId="0" fillId="0" borderId="4" xfId="0" applyFill="1" applyBorder="1" applyAlignment="1">
      <alignment horizontal="center" vertical="center"/>
    </xf>
    <xf numFmtId="0" fontId="2" fillId="0" borderId="4" xfId="0" applyFont="1" applyFill="1" applyBorder="1" applyAlignment="1">
      <alignment horizontal="center" vertical="center"/>
    </xf>
    <xf numFmtId="0" fontId="0" fillId="0" borderId="1" xfId="0" applyFill="1" applyBorder="1" applyAlignment="1">
      <alignment horizontal="center" vertical="center"/>
    </xf>
    <xf numFmtId="0" fontId="0" fillId="2" borderId="2" xfId="0" applyFont="1" applyFill="1" applyBorder="1" applyAlignment="1">
      <alignment horizontal="justify"/>
    </xf>
    <xf numFmtId="0" fontId="0" fillId="0" borderId="0" xfId="0" applyBorder="1" applyAlignment="1">
      <alignment/>
    </xf>
    <xf numFmtId="0" fontId="2" fillId="0" borderId="0"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horizontal="center" vertical="center"/>
    </xf>
    <xf numFmtId="0" fontId="0"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0" fillId="3" borderId="2" xfId="0" applyFill="1"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4" borderId="7" xfId="0"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1" xfId="0" applyFill="1" applyBorder="1" applyAlignment="1">
      <alignment/>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176" fontId="0"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5" fillId="0" borderId="0" xfId="0" applyFont="1" applyBorder="1" applyAlignment="1">
      <alignment/>
    </xf>
    <xf numFmtId="0" fontId="0" fillId="0" borderId="0" xfId="0" applyBorder="1" applyAlignment="1">
      <alignment wrapText="1"/>
    </xf>
    <xf numFmtId="0" fontId="0" fillId="4" borderId="12" xfId="0" applyFill="1" applyBorder="1" applyAlignment="1">
      <alignment/>
    </xf>
    <xf numFmtId="0" fontId="0" fillId="4" borderId="1" xfId="0" applyFill="1" applyBorder="1" applyAlignment="1">
      <alignment/>
    </xf>
    <xf numFmtId="0" fontId="0" fillId="4" borderId="2" xfId="0" applyNumberFormat="1" applyFont="1" applyFill="1" applyBorder="1" applyAlignment="1">
      <alignment horizontal="center" vertical="center" wrapText="1"/>
    </xf>
    <xf numFmtId="0" fontId="0" fillId="4" borderId="13"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0" xfId="0" applyFont="1" applyFill="1" applyBorder="1" applyAlignment="1">
      <alignment horizontal="center" vertical="center"/>
    </xf>
    <xf numFmtId="176" fontId="0" fillId="4" borderId="5" xfId="0" applyNumberFormat="1"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Border="1" applyAlignment="1">
      <alignment horizontal="center" vertical="center"/>
    </xf>
    <xf numFmtId="176" fontId="0" fillId="4" borderId="7" xfId="0" applyNumberFormat="1" applyFont="1" applyFill="1" applyBorder="1" applyAlignment="1">
      <alignment horizontal="center" vertical="center"/>
    </xf>
    <xf numFmtId="176" fontId="0" fillId="4" borderId="9" xfId="0" applyNumberFormat="1"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ill="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xf>
    <xf numFmtId="0" fontId="2" fillId="0" borderId="15" xfId="0" applyFont="1" applyBorder="1" applyAlignment="1">
      <alignment horizontal="center" vertical="center"/>
    </xf>
    <xf numFmtId="0" fontId="0" fillId="0" borderId="4" xfId="0" applyBorder="1" applyAlignment="1">
      <alignment/>
    </xf>
    <xf numFmtId="0" fontId="0" fillId="0" borderId="15" xfId="0" applyBorder="1" applyAlignment="1">
      <alignment/>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14"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0" fillId="0" borderId="0" xfId="0" applyFont="1" applyBorder="1" applyAlignment="1">
      <alignment wrapText="1"/>
    </xf>
    <xf numFmtId="0" fontId="0" fillId="2" borderId="12" xfId="0" applyFill="1" applyBorder="1" applyAlignment="1">
      <alignment/>
    </xf>
    <xf numFmtId="0" fontId="0" fillId="2" borderId="1" xfId="0" applyFill="1" applyBorder="1" applyAlignment="1">
      <alignment/>
    </xf>
    <xf numFmtId="0" fontId="0" fillId="2" borderId="13" xfId="0" applyFill="1" applyBorder="1" applyAlignment="1">
      <alignment/>
    </xf>
    <xf numFmtId="0" fontId="0" fillId="2" borderId="2" xfId="0" applyFill="1" applyBorder="1" applyAlignment="1">
      <alignment horizontal="center" vertical="center"/>
    </xf>
    <xf numFmtId="0" fontId="0" fillId="0" borderId="0" xfId="0" applyFill="1" applyBorder="1" applyAlignment="1">
      <alignment horizontal="center" vertical="center"/>
    </xf>
    <xf numFmtId="0" fontId="0" fillId="2" borderId="0" xfId="0" applyFill="1" applyBorder="1" applyAlignment="1">
      <alignment/>
    </xf>
    <xf numFmtId="0" fontId="0" fillId="2" borderId="7" xfId="0" applyFill="1" applyBorder="1" applyAlignment="1">
      <alignment/>
    </xf>
    <xf numFmtId="0" fontId="0" fillId="2" borderId="2" xfId="0" applyFont="1" applyFill="1" applyBorder="1" applyAlignment="1">
      <alignment horizontal="center" vertical="center" wrapText="1"/>
    </xf>
    <xf numFmtId="0" fontId="0" fillId="0" borderId="1" xfId="0" applyBorder="1" applyAlignment="1">
      <alignment horizontal="center" vertical="center"/>
    </xf>
    <xf numFmtId="176" fontId="5" fillId="0" borderId="2" xfId="0" applyNumberFormat="1" applyFont="1" applyBorder="1" applyAlignment="1">
      <alignment/>
    </xf>
    <xf numFmtId="0" fontId="5" fillId="0" borderId="0" xfId="0" applyFont="1" applyBorder="1" applyAlignment="1">
      <alignment wrapText="1"/>
    </xf>
    <xf numFmtId="176" fontId="5" fillId="0" borderId="0" xfId="0" applyNumberFormat="1" applyFont="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wrapText="1"/>
    </xf>
    <xf numFmtId="176" fontId="0" fillId="0" borderId="1" xfId="0" applyNumberFormat="1" applyFont="1" applyBorder="1" applyAlignment="1">
      <alignment horizontal="center" vertical="center"/>
    </xf>
    <xf numFmtId="0" fontId="0" fillId="0" borderId="13" xfId="0" applyFont="1" applyBorder="1" applyAlignment="1">
      <alignment horizontal="center" vertical="center"/>
    </xf>
    <xf numFmtId="176" fontId="5" fillId="0" borderId="2" xfId="0" applyNumberFormat="1" applyFont="1" applyBorder="1" applyAlignment="1">
      <alignment horizontal="center" vertical="center"/>
    </xf>
    <xf numFmtId="0" fontId="2" fillId="3" borderId="2" xfId="0" applyFont="1" applyFill="1" applyBorder="1" applyAlignment="1">
      <alignment horizontal="center" vertical="center"/>
    </xf>
    <xf numFmtId="0" fontId="0" fillId="2" borderId="13"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12" xfId="0" applyFill="1" applyBorder="1" applyAlignment="1">
      <alignment horizontal="center" vertical="center"/>
    </xf>
    <xf numFmtId="176" fontId="0" fillId="0" borderId="3" xfId="0" applyNumberFormat="1" applyFont="1" applyBorder="1" applyAlignment="1">
      <alignment horizontal="center" vertical="center"/>
    </xf>
    <xf numFmtId="0" fontId="0" fillId="0" borderId="3" xfId="0" applyFont="1" applyBorder="1" applyAlignment="1">
      <alignment horizontal="center" vertical="center"/>
    </xf>
    <xf numFmtId="176" fontId="0" fillId="2" borderId="5"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2" borderId="0" xfId="0" applyFill="1" applyBorder="1" applyAlignment="1">
      <alignment horizontal="center" vertical="center"/>
    </xf>
    <xf numFmtId="0" fontId="0" fillId="0" borderId="0" xfId="0" applyFont="1" applyFill="1" applyBorder="1" applyAlignment="1">
      <alignment wrapText="1"/>
    </xf>
    <xf numFmtId="0" fontId="5" fillId="0" borderId="4" xfId="0" applyFont="1" applyBorder="1" applyAlignment="1">
      <alignment horizontal="center" vertical="center"/>
    </xf>
    <xf numFmtId="0" fontId="2" fillId="0" borderId="0" xfId="0" applyFont="1" applyBorder="1" applyAlignment="1">
      <alignment horizontal="center" vertical="center"/>
    </xf>
    <xf numFmtId="0" fontId="2" fillId="5" borderId="2"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justify" wrapText="1"/>
    </xf>
    <xf numFmtId="0" fontId="3" fillId="0" borderId="0" xfId="0" applyFont="1" applyBorder="1" applyAlignment="1">
      <alignment horizontal="center" vertical="center"/>
    </xf>
    <xf numFmtId="0" fontId="3"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4"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4" borderId="13" xfId="0" applyFont="1" applyFill="1" applyBorder="1" applyAlignment="1">
      <alignment/>
    </xf>
    <xf numFmtId="176" fontId="0" fillId="4" borderId="6" xfId="0" applyNumberFormat="1" applyFont="1" applyFill="1" applyBorder="1" applyAlignment="1">
      <alignment horizontal="center" vertical="center"/>
    </xf>
    <xf numFmtId="176" fontId="0" fillId="4" borderId="8" xfId="0" applyNumberFormat="1" applyFont="1" applyFill="1" applyBorder="1" applyAlignment="1">
      <alignment horizontal="center" vertical="center"/>
    </xf>
    <xf numFmtId="176" fontId="0" fillId="4" borderId="10" xfId="0" applyNumberFormat="1" applyFont="1" applyFill="1" applyBorder="1" applyAlignment="1">
      <alignment horizontal="center" vertical="center"/>
    </xf>
    <xf numFmtId="176" fontId="0" fillId="2" borderId="6" xfId="0" applyNumberFormat="1" applyFont="1" applyFill="1" applyBorder="1" applyAlignment="1">
      <alignment horizontal="center" vertical="center"/>
    </xf>
    <xf numFmtId="0" fontId="0" fillId="2" borderId="8" xfId="0" applyFont="1" applyFill="1" applyBorder="1" applyAlignment="1">
      <alignment/>
    </xf>
    <xf numFmtId="0" fontId="0" fillId="2" borderId="10" xfId="0" applyFont="1" applyFill="1" applyBorder="1" applyAlignment="1">
      <alignment/>
    </xf>
    <xf numFmtId="0" fontId="0" fillId="4" borderId="8" xfId="0" applyFont="1" applyFill="1" applyBorder="1" applyAlignment="1">
      <alignment/>
    </xf>
    <xf numFmtId="0" fontId="0" fillId="4" borderId="10" xfId="0" applyFont="1" applyFill="1" applyBorder="1" applyAlignment="1">
      <alignment/>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0"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4" xfId="0" applyFill="1" applyBorder="1" applyAlignment="1">
      <alignment wrapText="1"/>
    </xf>
    <xf numFmtId="0" fontId="2" fillId="0" borderId="0" xfId="0" applyFont="1" applyAlignment="1">
      <alignment horizontal="center" vertical="center"/>
    </xf>
    <xf numFmtId="0" fontId="13" fillId="2" borderId="0" xfId="0" applyFont="1" applyFill="1" applyAlignment="1">
      <alignment horizontal="center" vertical="center"/>
    </xf>
    <xf numFmtId="0" fontId="0" fillId="2" borderId="2" xfId="0"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8"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xf>
    <xf numFmtId="0" fontId="8" fillId="0" borderId="2" xfId="0" applyFont="1" applyFill="1" applyBorder="1" applyAlignment="1">
      <alignment horizontal="center" vertical="center" wrapText="1"/>
    </xf>
    <xf numFmtId="0" fontId="0" fillId="2" borderId="3" xfId="0" applyFill="1" applyBorder="1" applyAlignment="1">
      <alignment horizontal="center" vertical="center"/>
    </xf>
    <xf numFmtId="0" fontId="3" fillId="0" borderId="0" xfId="0" applyFont="1" applyBorder="1" applyAlignment="1">
      <alignment horizontal="right" vertical="center"/>
    </xf>
    <xf numFmtId="0" fontId="0" fillId="0" borderId="0" xfId="0" applyFont="1" applyFill="1" applyBorder="1" applyAlignment="1">
      <alignment horizontal="left" wrapText="1"/>
    </xf>
    <xf numFmtId="0" fontId="0" fillId="0" borderId="12" xfId="0" applyFont="1" applyFill="1" applyBorder="1" applyAlignment="1">
      <alignment horizontal="left" wrapText="1"/>
    </xf>
    <xf numFmtId="0" fontId="2" fillId="0" borderId="13" xfId="0" applyFont="1" applyBorder="1" applyAlignment="1">
      <alignment horizontal="center" vertical="center"/>
    </xf>
    <xf numFmtId="0" fontId="5" fillId="5"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2" xfId="0" applyFill="1" applyBorder="1" applyAlignment="1">
      <alignment horizontal="center"/>
    </xf>
    <xf numFmtId="0" fontId="0" fillId="2" borderId="2" xfId="0" applyFill="1" applyBorder="1" applyAlignment="1">
      <alignment/>
    </xf>
    <xf numFmtId="0" fontId="2" fillId="2" borderId="2" xfId="0" applyFont="1" applyFill="1" applyBorder="1" applyAlignment="1">
      <alignment horizontal="center"/>
    </xf>
    <xf numFmtId="0" fontId="5" fillId="2" borderId="2" xfId="0" applyFont="1" applyFill="1" applyBorder="1" applyAlignment="1">
      <alignment/>
    </xf>
    <xf numFmtId="0" fontId="5"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8" fillId="2" borderId="3"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0" fillId="0" borderId="2" xfId="0" applyFont="1" applyFill="1" applyBorder="1" applyAlignment="1">
      <alignment horizontal="center" vertical="center" wrapText="1"/>
    </xf>
    <xf numFmtId="176" fontId="0" fillId="2" borderId="12" xfId="0" applyNumberFormat="1" applyFont="1" applyFill="1" applyBorder="1" applyAlignment="1">
      <alignment horizontal="center" vertical="center"/>
    </xf>
    <xf numFmtId="176" fontId="0" fillId="2" borderId="13"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2" xfId="0" applyFill="1" applyBorder="1" applyAlignment="1">
      <alignment wrapText="1"/>
    </xf>
    <xf numFmtId="0" fontId="0" fillId="2" borderId="0" xfId="0" applyFont="1" applyFill="1" applyAlignment="1">
      <alignment horizontal="justify"/>
    </xf>
    <xf numFmtId="0" fontId="0" fillId="2" borderId="2" xfId="0" applyFont="1" applyFill="1" applyBorder="1" applyAlignment="1">
      <alignment horizontal="justify"/>
    </xf>
    <xf numFmtId="0" fontId="0" fillId="2" borderId="2" xfId="0" applyFill="1" applyBorder="1" applyAlignment="1">
      <alignment horizontal="left" vertical="center" wrapText="1"/>
    </xf>
    <xf numFmtId="0" fontId="0" fillId="2" borderId="2" xfId="0" applyFont="1" applyFill="1" applyBorder="1" applyAlignment="1">
      <alignment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justify"/>
    </xf>
    <xf numFmtId="0" fontId="0" fillId="2" borderId="3" xfId="0" applyFont="1" applyFill="1" applyBorder="1" applyAlignment="1">
      <alignment wrapText="1"/>
    </xf>
    <xf numFmtId="0" fontId="0" fillId="0" borderId="2" xfId="0" applyFont="1" applyFill="1" applyBorder="1" applyAlignment="1">
      <alignment horizontal="center" vertical="center"/>
    </xf>
    <xf numFmtId="0"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xf>
    <xf numFmtId="176" fontId="0" fillId="2"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4" xfId="0" applyFill="1" applyBorder="1" applyAlignment="1">
      <alignment wrapText="1"/>
    </xf>
    <xf numFmtId="0" fontId="0" fillId="2" borderId="2" xfId="0" applyFill="1" applyBorder="1" applyAlignment="1">
      <alignment horizontal="left" wrapText="1"/>
    </xf>
    <xf numFmtId="0" fontId="0" fillId="2" borderId="13" xfId="0" applyFill="1" applyBorder="1" applyAlignment="1">
      <alignment vertical="center" wrapText="1"/>
    </xf>
    <xf numFmtId="0" fontId="0" fillId="0" borderId="2" xfId="0" applyFont="1" applyBorder="1" applyAlignment="1">
      <alignment horizontal="center" vertical="center"/>
    </xf>
    <xf numFmtId="0" fontId="0" fillId="0" borderId="0" xfId="0" applyFont="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0" fillId="2" borderId="4" xfId="0" applyFill="1" applyBorder="1" applyAlignment="1">
      <alignment horizontal="center" vertical="center"/>
    </xf>
    <xf numFmtId="0" fontId="5" fillId="2" borderId="13" xfId="0" applyFont="1" applyFill="1" applyBorder="1" applyAlignment="1">
      <alignment horizontal="center" vertical="center"/>
    </xf>
    <xf numFmtId="0" fontId="0" fillId="2" borderId="2" xfId="0" applyFont="1" applyFill="1" applyBorder="1" applyAlignment="1">
      <alignment wrapText="1"/>
    </xf>
    <xf numFmtId="0" fontId="3" fillId="2" borderId="2" xfId="0" applyFont="1" applyFill="1" applyBorder="1" applyAlignment="1">
      <alignment horizontal="center" vertical="center" wrapText="1"/>
    </xf>
    <xf numFmtId="0" fontId="0" fillId="2" borderId="2" xfId="0" applyFont="1" applyFill="1" applyBorder="1" applyAlignment="1">
      <alignment wrapText="1"/>
    </xf>
    <xf numFmtId="0" fontId="5" fillId="2" borderId="6"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13" xfId="0" applyFont="1" applyFill="1" applyBorder="1" applyAlignment="1">
      <alignment wrapText="1"/>
    </xf>
    <xf numFmtId="0" fontId="0" fillId="0" borderId="4" xfId="0" applyFont="1" applyFill="1" applyBorder="1" applyAlignment="1">
      <alignment horizontal="center" vertical="center" wrapText="1"/>
    </xf>
    <xf numFmtId="0" fontId="0" fillId="2" borderId="5" xfId="0" applyFill="1" applyBorder="1" applyAlignment="1">
      <alignment horizontal="center" vertical="center"/>
    </xf>
    <xf numFmtId="0" fontId="2" fillId="2" borderId="14"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22"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5" fillId="0" borderId="0" xfId="0" applyFont="1" applyAlignment="1">
      <alignment wrapText="1"/>
    </xf>
    <xf numFmtId="0" fontId="0" fillId="2" borderId="2" xfId="0" applyNumberFormat="1" applyFill="1" applyBorder="1" applyAlignment="1">
      <alignment wrapText="1"/>
    </xf>
    <xf numFmtId="0" fontId="0" fillId="2" borderId="0" xfId="0" applyFill="1" applyAlignment="1">
      <alignment wrapText="1"/>
    </xf>
    <xf numFmtId="0" fontId="22" fillId="0" borderId="2" xfId="0" applyFont="1" applyBorder="1" applyAlignment="1">
      <alignment horizontal="left" vertical="center" wrapText="1"/>
    </xf>
    <xf numFmtId="0" fontId="25" fillId="0" borderId="3" xfId="0" applyFont="1" applyBorder="1" applyAlignment="1">
      <alignment/>
    </xf>
    <xf numFmtId="0" fontId="25" fillId="0" borderId="15" xfId="0" applyFont="1" applyBorder="1" applyAlignment="1">
      <alignment/>
    </xf>
    <xf numFmtId="0" fontId="25" fillId="0" borderId="4" xfId="0" applyFont="1" applyBorder="1" applyAlignment="1">
      <alignment/>
    </xf>
    <xf numFmtId="0" fontId="0" fillId="2" borderId="1" xfId="0" applyFill="1" applyBorder="1" applyAlignment="1">
      <alignment horizontal="center" vertical="center"/>
    </xf>
    <xf numFmtId="0" fontId="0" fillId="2" borderId="13" xfId="0" applyNumberFormat="1" applyFont="1" applyFill="1" applyBorder="1" applyAlignment="1">
      <alignment horizontal="center" vertical="center" wrapText="1"/>
    </xf>
    <xf numFmtId="0" fontId="0" fillId="2" borderId="0" xfId="0" applyFont="1" applyFill="1" applyAlignment="1">
      <alignment horizontal="center" vertical="center"/>
    </xf>
    <xf numFmtId="0" fontId="0" fillId="2" borderId="10"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0" borderId="15" xfId="0" applyFill="1" applyBorder="1" applyAlignment="1">
      <alignment horizontal="center" vertical="center"/>
    </xf>
    <xf numFmtId="0" fontId="0" fillId="0" borderId="15" xfId="0" applyFont="1" applyFill="1" applyBorder="1" applyAlignment="1">
      <alignment horizontal="center" vertical="center"/>
    </xf>
    <xf numFmtId="0" fontId="0" fillId="2" borderId="0" xfId="0" applyFont="1" applyFill="1" applyAlignment="1">
      <alignment horizontal="justify" vertical="top"/>
    </xf>
    <xf numFmtId="0" fontId="0" fillId="2" borderId="12" xfId="0" applyFont="1" applyFill="1" applyBorder="1" applyAlignment="1">
      <alignment horizontal="center" vertical="center"/>
    </xf>
    <xf numFmtId="176" fontId="0" fillId="0" borderId="4" xfId="0" applyNumberFormat="1" applyFont="1" applyBorder="1" applyAlignment="1">
      <alignment horizontal="center" vertical="center"/>
    </xf>
    <xf numFmtId="0" fontId="0" fillId="0" borderId="4" xfId="0" applyBorder="1" applyAlignment="1">
      <alignment horizontal="center" vertical="center"/>
    </xf>
    <xf numFmtId="176" fontId="0" fillId="2" borderId="9" xfId="0" applyNumberFormat="1" applyFont="1" applyFill="1" applyBorder="1" applyAlignment="1">
      <alignment horizontal="center" vertical="center"/>
    </xf>
    <xf numFmtId="0" fontId="0" fillId="2" borderId="11" xfId="0" applyFont="1" applyFill="1" applyBorder="1" applyAlignment="1">
      <alignment horizontal="center" vertical="center"/>
    </xf>
    <xf numFmtId="176" fontId="0" fillId="2" borderId="10" xfId="0" applyNumberFormat="1" applyFont="1" applyFill="1" applyBorder="1" applyAlignment="1">
      <alignment horizontal="center" vertical="center"/>
    </xf>
    <xf numFmtId="0" fontId="0" fillId="2" borderId="0" xfId="0" applyFont="1" applyFill="1" applyAlignment="1">
      <alignment wrapText="1"/>
    </xf>
    <xf numFmtId="0" fontId="3" fillId="2" borderId="6" xfId="0" applyFont="1" applyFill="1" applyBorder="1" applyAlignment="1">
      <alignment horizontal="center" vertical="center" wrapText="1"/>
    </xf>
    <xf numFmtId="0" fontId="0" fillId="2" borderId="2" xfId="0" applyFont="1" applyFill="1" applyBorder="1" applyAlignment="1">
      <alignment horizontal="left" wrapText="1"/>
    </xf>
    <xf numFmtId="0" fontId="2" fillId="0"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0" borderId="4" xfId="0" applyFont="1" applyBorder="1" applyAlignment="1">
      <alignment horizontal="center" vertical="center"/>
    </xf>
    <xf numFmtId="0" fontId="0" fillId="6" borderId="9" xfId="0" applyFill="1" applyBorder="1" applyAlignment="1">
      <alignment horizontal="center" vertical="center"/>
    </xf>
    <xf numFmtId="0" fontId="0" fillId="6" borderId="11" xfId="0" applyFill="1" applyBorder="1" applyAlignment="1">
      <alignment horizontal="center" vertical="center"/>
    </xf>
    <xf numFmtId="0" fontId="0" fillId="6" borderId="10" xfId="0" applyFont="1" applyFill="1" applyBorder="1" applyAlignment="1">
      <alignment horizontal="center" vertical="center"/>
    </xf>
    <xf numFmtId="0" fontId="26" fillId="0" borderId="0" xfId="0" applyFont="1" applyAlignment="1">
      <alignment/>
    </xf>
    <xf numFmtId="0" fontId="27" fillId="0" borderId="0" xfId="0" applyFont="1" applyAlignment="1">
      <alignment/>
    </xf>
    <xf numFmtId="0" fontId="24" fillId="7" borderId="2" xfId="0" applyFont="1" applyFill="1" applyBorder="1" applyAlignment="1">
      <alignment horizontal="center" vertical="center" wrapText="1"/>
    </xf>
    <xf numFmtId="0" fontId="25" fillId="7" borderId="2" xfId="0" applyFont="1" applyFill="1" applyBorder="1" applyAlignment="1">
      <alignment horizontal="center" vertical="center"/>
    </xf>
    <xf numFmtId="0" fontId="27" fillId="7" borderId="2" xfId="0" applyFont="1" applyFill="1" applyBorder="1" applyAlignment="1">
      <alignment horizontal="center" vertical="center"/>
    </xf>
    <xf numFmtId="0" fontId="27" fillId="7" borderId="2" xfId="0" applyFont="1" applyFill="1" applyBorder="1" applyAlignment="1">
      <alignment horizontal="center"/>
    </xf>
    <xf numFmtId="0" fontId="3" fillId="0" borderId="2" xfId="0" applyFont="1" applyBorder="1" applyAlignment="1">
      <alignment horizontal="center" vertical="center"/>
    </xf>
    <xf numFmtId="0" fontId="0" fillId="0" borderId="2" xfId="0" applyFont="1" applyBorder="1" applyAlignment="1">
      <alignment horizontal="center" vertical="center" wrapText="1"/>
    </xf>
    <xf numFmtId="0" fontId="0" fillId="2" borderId="3" xfId="0" applyNumberFormat="1" applyFont="1" applyFill="1" applyBorder="1" applyAlignment="1">
      <alignment horizontal="center" vertical="center" wrapText="1"/>
    </xf>
    <xf numFmtId="0" fontId="21" fillId="2" borderId="2" xfId="0" applyFont="1" applyFill="1" applyBorder="1" applyAlignment="1">
      <alignment wrapText="1"/>
    </xf>
    <xf numFmtId="0" fontId="0" fillId="0" borderId="4" xfId="0" applyFont="1" applyFill="1" applyBorder="1" applyAlignment="1">
      <alignment horizontal="center" vertical="center" wrapText="1"/>
    </xf>
    <xf numFmtId="0" fontId="0" fillId="2" borderId="10" xfId="0" applyNumberFormat="1" applyFont="1" applyFill="1" applyBorder="1" applyAlignment="1">
      <alignment horizontal="center" vertical="center" wrapText="1"/>
    </xf>
    <xf numFmtId="0" fontId="0" fillId="2" borderId="4" xfId="0" applyFont="1" applyFill="1" applyBorder="1" applyAlignment="1">
      <alignment horizontal="center" vertical="center"/>
    </xf>
    <xf numFmtId="176" fontId="0" fillId="2" borderId="0"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0" fillId="2" borderId="4" xfId="0" applyFont="1" applyFill="1" applyBorder="1" applyAlignment="1">
      <alignment wrapText="1"/>
    </xf>
    <xf numFmtId="0" fontId="0" fillId="2" borderId="0" xfId="0" applyFont="1" applyFill="1" applyAlignment="1">
      <alignment wrapText="1"/>
    </xf>
    <xf numFmtId="0" fontId="0" fillId="4" borderId="15" xfId="0" applyFill="1" applyBorder="1" applyAlignment="1">
      <alignment horizontal="center" vertical="center"/>
    </xf>
    <xf numFmtId="0" fontId="0" fillId="4" borderId="10"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0" fillId="0" borderId="2" xfId="0" applyFill="1" applyBorder="1" applyAlignment="1">
      <alignment horizontal="center" vertical="center" wrapText="1"/>
    </xf>
    <xf numFmtId="0" fontId="28" fillId="0" borderId="0" xfId="0" applyFont="1" applyAlignment="1">
      <alignment horizontal="center"/>
    </xf>
    <xf numFmtId="0" fontId="27" fillId="0" borderId="0" xfId="0" applyFont="1" applyAlignment="1">
      <alignment horizontal="right"/>
    </xf>
    <xf numFmtId="0" fontId="0" fillId="2" borderId="2" xfId="0" applyNumberFormat="1" applyFont="1" applyFill="1" applyBorder="1" applyAlignment="1">
      <alignment horizontal="center" vertical="center" wrapText="1"/>
    </xf>
    <xf numFmtId="0" fontId="26" fillId="0" borderId="0" xfId="0" applyFont="1" applyAlignment="1">
      <alignment horizontal="center"/>
    </xf>
    <xf numFmtId="0" fontId="28" fillId="0" borderId="0" xfId="0" applyFont="1" applyAlignment="1">
      <alignment/>
    </xf>
    <xf numFmtId="0" fontId="27" fillId="2" borderId="2" xfId="0" applyFont="1" applyFill="1" applyBorder="1" applyAlignment="1">
      <alignment horizontal="center" vertical="center"/>
    </xf>
    <xf numFmtId="0" fontId="0" fillId="2" borderId="2" xfId="0" applyFont="1" applyFill="1" applyBorder="1" applyAlignment="1">
      <alignment vertical="center"/>
    </xf>
    <xf numFmtId="0" fontId="22" fillId="0" borderId="0" xfId="0" applyFont="1" applyAlignment="1">
      <alignment horizontal="center"/>
    </xf>
    <xf numFmtId="0" fontId="0" fillId="2" borderId="0" xfId="0" applyFill="1" applyAlignment="1">
      <alignment horizontal="center" vertical="center"/>
    </xf>
    <xf numFmtId="0" fontId="0" fillId="0" borderId="2" xfId="0" applyFont="1" applyBorder="1" applyAlignment="1">
      <alignment horizontal="center" wrapText="1"/>
    </xf>
    <xf numFmtId="176" fontId="0" fillId="2" borderId="2"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0" fillId="2" borderId="15" xfId="0"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xf>
    <xf numFmtId="0" fontId="5" fillId="0" borderId="2" xfId="0" applyFont="1" applyBorder="1" applyAlignment="1">
      <alignment horizontal="left" vertical="center"/>
    </xf>
    <xf numFmtId="0" fontId="29" fillId="0" borderId="0" xfId="0" applyFont="1" applyAlignment="1">
      <alignment horizontal="center"/>
    </xf>
    <xf numFmtId="0" fontId="0" fillId="2" borderId="4" xfId="0" applyFont="1" applyFill="1" applyBorder="1" applyAlignment="1">
      <alignment horizontal="center" vertical="center"/>
    </xf>
    <xf numFmtId="0" fontId="5" fillId="2" borderId="2" xfId="0" applyFont="1" applyFill="1" applyBorder="1" applyAlignment="1">
      <alignment horizontal="center"/>
    </xf>
    <xf numFmtId="0" fontId="0" fillId="2" borderId="8" xfId="0" applyFont="1" applyFill="1" applyBorder="1" applyAlignment="1">
      <alignment horizontal="center" vertical="center"/>
    </xf>
    <xf numFmtId="0" fontId="26" fillId="0" borderId="0" xfId="0" applyFont="1" applyAlignment="1">
      <alignment horizontal="right"/>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xf>
    <xf numFmtId="0" fontId="5"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0" borderId="2" xfId="0" applyNumberFormat="1" applyFont="1" applyBorder="1" applyAlignment="1">
      <alignment horizontal="center" vertical="center" wrapText="1"/>
    </xf>
    <xf numFmtId="0" fontId="27" fillId="0" borderId="2" xfId="0" applyFont="1" applyBorder="1" applyAlignment="1">
      <alignment horizontal="center"/>
    </xf>
    <xf numFmtId="0" fontId="26" fillId="0" borderId="2" xfId="0" applyFont="1" applyBorder="1" applyAlignment="1">
      <alignment/>
    </xf>
    <xf numFmtId="0" fontId="27" fillId="0" borderId="0" xfId="0" applyFont="1" applyAlignment="1">
      <alignment horizontal="left"/>
    </xf>
    <xf numFmtId="0" fontId="4" fillId="0" borderId="2" xfId="0" applyFont="1" applyBorder="1" applyAlignment="1">
      <alignment horizontal="center"/>
    </xf>
    <xf numFmtId="0" fontId="0" fillId="0" borderId="2" xfId="0" applyFont="1" applyBorder="1" applyAlignment="1">
      <alignment horizontal="center" vertical="center"/>
    </xf>
    <xf numFmtId="0" fontId="0" fillId="0" borderId="0" xfId="0" applyFont="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30" fillId="0" borderId="0" xfId="0" applyFont="1" applyAlignment="1">
      <alignment/>
    </xf>
    <xf numFmtId="0" fontId="0" fillId="2" borderId="15"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3" xfId="0" applyFont="1" applyFill="1" applyBorder="1" applyAlignment="1">
      <alignment horizontal="center" vertical="center" wrapText="1"/>
    </xf>
    <xf numFmtId="0" fontId="21" fillId="2" borderId="13" xfId="0" applyFont="1" applyFill="1" applyBorder="1" applyAlignment="1">
      <alignment wrapText="1"/>
    </xf>
    <xf numFmtId="0" fontId="0" fillId="2" borderId="3" xfId="0" applyFont="1" applyFill="1" applyBorder="1" applyAlignment="1">
      <alignment horizontal="center" vertical="center" wrapText="1"/>
    </xf>
    <xf numFmtId="0" fontId="0" fillId="2" borderId="0" xfId="0" applyFont="1" applyFill="1" applyAlignment="1">
      <alignment horizontal="center" vertical="center"/>
    </xf>
    <xf numFmtId="0" fontId="0" fillId="2" borderId="4" xfId="0" applyFont="1" applyFill="1" applyBorder="1" applyAlignment="1">
      <alignment horizontal="center" vertical="center" wrapText="1"/>
    </xf>
    <xf numFmtId="0" fontId="0" fillId="2" borderId="10" xfId="0" applyFill="1" applyBorder="1" applyAlignment="1">
      <alignment wrapText="1"/>
    </xf>
    <xf numFmtId="0" fontId="2" fillId="0" borderId="0" xfId="0" applyFont="1" applyAlignment="1">
      <alignment/>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NumberFormat="1" applyFont="1" applyBorder="1" applyAlignment="1">
      <alignment wrapText="1"/>
    </xf>
    <xf numFmtId="0" fontId="0" fillId="0" borderId="13" xfId="0" applyFont="1" applyBorder="1" applyAlignment="1">
      <alignment vertical="center" wrapText="1"/>
    </xf>
    <xf numFmtId="0" fontId="2" fillId="0" borderId="12" xfId="0" applyFont="1" applyBorder="1" applyAlignment="1">
      <alignment horizontal="left" vertical="center" wrapText="1"/>
    </xf>
    <xf numFmtId="0" fontId="3" fillId="0" borderId="2" xfId="0" applyFont="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2" xfId="0" applyFont="1" applyBorder="1" applyAlignment="1">
      <alignment horizontal="center" wrapText="1"/>
    </xf>
    <xf numFmtId="0" fontId="0" fillId="0" borderId="2" xfId="0" applyFont="1"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25" fillId="7" borderId="3" xfId="0" applyFont="1" applyFill="1" applyBorder="1" applyAlignment="1">
      <alignment horizontal="center" vertical="center"/>
    </xf>
    <xf numFmtId="0" fontId="0" fillId="0" borderId="4" xfId="0" applyBorder="1" applyAlignment="1">
      <alignment horizontal="center" vertical="center"/>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16" fillId="5" borderId="1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2" xfId="0" applyFont="1" applyBorder="1" applyAlignment="1">
      <alignment/>
    </xf>
    <xf numFmtId="0" fontId="2" fillId="0" borderId="2" xfId="0" applyFont="1" applyBorder="1" applyAlignment="1">
      <alignment wrapText="1"/>
    </xf>
    <xf numFmtId="0" fontId="0" fillId="0" borderId="2" xfId="0" applyBorder="1" applyAlignment="1">
      <alignment wrapText="1"/>
    </xf>
    <xf numFmtId="0" fontId="5" fillId="0" borderId="12" xfId="0" applyFont="1" applyBorder="1" applyAlignment="1">
      <alignment wrapText="1"/>
    </xf>
    <xf numFmtId="0" fontId="0" fillId="0" borderId="13" xfId="0" applyBorder="1" applyAlignment="1">
      <alignment/>
    </xf>
    <xf numFmtId="0" fontId="0" fillId="0" borderId="2" xfId="0" applyBorder="1" applyAlignment="1">
      <alignment/>
    </xf>
    <xf numFmtId="0" fontId="2" fillId="0" borderId="13" xfId="0" applyFont="1" applyFill="1" applyBorder="1" applyAlignment="1">
      <alignment horizontal="left" vertical="center" wrapText="1"/>
    </xf>
    <xf numFmtId="0" fontId="16" fillId="5" borderId="12" xfId="0" applyFont="1" applyFill="1" applyBorder="1" applyAlignment="1">
      <alignment horizontal="center" vertical="center"/>
    </xf>
    <xf numFmtId="0" fontId="16" fillId="5" borderId="1" xfId="0" applyFont="1" applyFill="1" applyBorder="1" applyAlignment="1">
      <alignment/>
    </xf>
    <xf numFmtId="0" fontId="16" fillId="5" borderId="13" xfId="0" applyFont="1" applyFill="1" applyBorder="1" applyAlignment="1">
      <alignment/>
    </xf>
    <xf numFmtId="0" fontId="2" fillId="0" borderId="13" xfId="0" applyNumberFormat="1" applyFont="1" applyBorder="1" applyAlignment="1">
      <alignment horizontal="left" wrapText="1"/>
    </xf>
    <xf numFmtId="176" fontId="0"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0" borderId="2" xfId="0" applyFill="1" applyBorder="1" applyAlignment="1">
      <alignment wrapText="1"/>
    </xf>
    <xf numFmtId="0" fontId="5" fillId="0" borderId="12" xfId="0" applyNumberFormat="1" applyFont="1" applyBorder="1" applyAlignment="1">
      <alignment wrapText="1"/>
    </xf>
    <xf numFmtId="0" fontId="3" fillId="0" borderId="13" xfId="0" applyFont="1" applyBorder="1" applyAlignment="1">
      <alignment wrapText="1"/>
    </xf>
    <xf numFmtId="0" fontId="0" fillId="0" borderId="13" xfId="0" applyFont="1" applyBorder="1" applyAlignment="1">
      <alignment horizontal="left" wrapText="1"/>
    </xf>
    <xf numFmtId="0" fontId="5" fillId="5"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0" borderId="12" xfId="0" applyNumberFormat="1" applyFont="1" applyFill="1" applyBorder="1" applyAlignment="1">
      <alignment wrapText="1"/>
    </xf>
    <xf numFmtId="0" fontId="0" fillId="0" borderId="13" xfId="0" applyBorder="1" applyAlignment="1">
      <alignment wrapText="1"/>
    </xf>
    <xf numFmtId="0" fontId="0" fillId="0" borderId="12" xfId="0" applyFont="1" applyFill="1" applyBorder="1" applyAlignment="1">
      <alignment wrapText="1"/>
    </xf>
    <xf numFmtId="0" fontId="2" fillId="0" borderId="12" xfId="0" applyFont="1" applyFill="1" applyBorder="1" applyAlignment="1">
      <alignment wrapText="1"/>
    </xf>
    <xf numFmtId="0" fontId="0" fillId="0" borderId="13" xfId="0" applyFont="1" applyBorder="1" applyAlignment="1">
      <alignment horizontal="left"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0" borderId="12" xfId="0" applyFont="1" applyFill="1" applyBorder="1" applyAlignment="1">
      <alignment wrapText="1"/>
    </xf>
    <xf numFmtId="0" fontId="16" fillId="5" borderId="2" xfId="0" applyFont="1" applyFill="1" applyBorder="1" applyAlignment="1">
      <alignment horizontal="center" vertical="center" wrapText="1"/>
    </xf>
    <xf numFmtId="0" fontId="18" fillId="5" borderId="2" xfId="0" applyFont="1" applyFill="1" applyBorder="1" applyAlignment="1">
      <alignment wrapText="1"/>
    </xf>
    <xf numFmtId="0" fontId="0" fillId="0" borderId="13" xfId="0"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0" fillId="0" borderId="13" xfId="0" applyFont="1" applyBorder="1" applyAlignment="1">
      <alignment wrapText="1"/>
    </xf>
    <xf numFmtId="0" fontId="0" fillId="0" borderId="12" xfId="0" applyFont="1" applyFill="1" applyBorder="1" applyAlignment="1">
      <alignment horizontal="justify" wrapText="1"/>
    </xf>
    <xf numFmtId="0" fontId="5" fillId="0" borderId="12" xfId="0" applyFont="1" applyFill="1" applyBorder="1" applyAlignment="1">
      <alignment horizontal="left" vertical="center" wrapText="1"/>
    </xf>
    <xf numFmtId="0" fontId="5" fillId="0" borderId="13" xfId="0" applyFont="1" applyBorder="1" applyAlignment="1">
      <alignment horizontal="left" vertical="center"/>
    </xf>
    <xf numFmtId="0" fontId="2" fillId="0" borderId="12" xfId="0" applyFont="1" applyFill="1" applyBorder="1" applyAlignment="1">
      <alignment horizontal="justify" wrapText="1"/>
    </xf>
    <xf numFmtId="0" fontId="0" fillId="0" borderId="13" xfId="0" applyBorder="1" applyAlignment="1">
      <alignment horizontal="left" vertical="center" wrapText="1"/>
    </xf>
    <xf numFmtId="0" fontId="0" fillId="0" borderId="12" xfId="0" applyFont="1" applyFill="1" applyBorder="1" applyAlignment="1">
      <alignment wrapText="1"/>
    </xf>
    <xf numFmtId="0" fontId="2" fillId="0" borderId="12" xfId="0" applyNumberFormat="1" applyFont="1" applyFill="1" applyBorder="1" applyAlignment="1">
      <alignment wrapText="1"/>
    </xf>
    <xf numFmtId="0" fontId="2" fillId="0" borderId="12" xfId="0" applyFont="1" applyFill="1" applyBorder="1" applyAlignment="1">
      <alignment horizontal="left" wrapText="1"/>
    </xf>
    <xf numFmtId="0" fontId="2" fillId="0" borderId="13" xfId="0" applyFont="1" applyBorder="1" applyAlignment="1">
      <alignment horizontal="left" wrapText="1"/>
    </xf>
    <xf numFmtId="0" fontId="20" fillId="5" borderId="2" xfId="0" applyFont="1" applyFill="1" applyBorder="1" applyAlignment="1">
      <alignment horizontal="center" vertical="center" wrapText="1"/>
    </xf>
    <xf numFmtId="0" fontId="21" fillId="5" borderId="2" xfId="0" applyFont="1" applyFill="1" applyBorder="1" applyAlignment="1">
      <alignment wrapText="1"/>
    </xf>
    <xf numFmtId="0" fontId="0" fillId="0" borderId="9" xfId="0" applyFont="1" applyFill="1" applyBorder="1" applyAlignment="1">
      <alignment wrapText="1"/>
    </xf>
    <xf numFmtId="0" fontId="0" fillId="0" borderId="10" xfId="0" applyBorder="1" applyAlignment="1">
      <alignment wrapText="1"/>
    </xf>
    <xf numFmtId="0" fontId="4" fillId="5" borderId="12" xfId="0" applyFont="1" applyFill="1" applyBorder="1" applyAlignment="1">
      <alignment horizontal="center" wrapText="1"/>
    </xf>
    <xf numFmtId="0" fontId="23" fillId="5" borderId="1" xfId="0" applyFont="1" applyFill="1" applyBorder="1" applyAlignment="1">
      <alignment horizontal="center" wrapText="1"/>
    </xf>
    <xf numFmtId="0" fontId="23" fillId="5" borderId="13" xfId="0" applyFont="1" applyFill="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scopus.com/static/images/s.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scopus.com/static/images/s.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 Id="rId3"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0</xdr:rowOff>
    </xdr:from>
    <xdr:to>
      <xdr:col>3</xdr:col>
      <xdr:colOff>38100</xdr:colOff>
      <xdr:row>33</xdr:row>
      <xdr:rowOff>47625</xdr:rowOff>
    </xdr:to>
    <xdr:pic>
      <xdr:nvPicPr>
        <xdr:cNvPr id="1" name="Picture 1"/>
        <xdr:cNvPicPr preferRelativeResize="1">
          <a:picLocks noChangeAspect="1"/>
        </xdr:cNvPicPr>
      </xdr:nvPicPr>
      <xdr:blipFill>
        <a:blip r:link="rId1"/>
        <a:stretch>
          <a:fillRect/>
        </a:stretch>
      </xdr:blipFill>
      <xdr:spPr>
        <a:xfrm>
          <a:off x="6438900" y="19888200"/>
          <a:ext cx="3810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3</xdr:col>
      <xdr:colOff>38100</xdr:colOff>
      <xdr:row>9</xdr:row>
      <xdr:rowOff>0</xdr:rowOff>
    </xdr:to>
    <xdr:pic>
      <xdr:nvPicPr>
        <xdr:cNvPr id="1" name="Picture 1"/>
        <xdr:cNvPicPr preferRelativeResize="1">
          <a:picLocks noChangeAspect="1"/>
        </xdr:cNvPicPr>
      </xdr:nvPicPr>
      <xdr:blipFill>
        <a:blip r:link="rId1"/>
        <a:stretch>
          <a:fillRect/>
        </a:stretch>
      </xdr:blipFill>
      <xdr:spPr>
        <a:xfrm>
          <a:off x="6276975" y="4914900"/>
          <a:ext cx="381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8</xdr:row>
      <xdr:rowOff>57150</xdr:rowOff>
    </xdr:from>
    <xdr:to>
      <xdr:col>5</xdr:col>
      <xdr:colOff>485775</xdr:colOff>
      <xdr:row>20</xdr:row>
      <xdr:rowOff>66675</xdr:rowOff>
    </xdr:to>
    <xdr:pic>
      <xdr:nvPicPr>
        <xdr:cNvPr id="1" name="Picture 1"/>
        <xdr:cNvPicPr preferRelativeResize="1">
          <a:picLocks noChangeAspect="1"/>
        </xdr:cNvPicPr>
      </xdr:nvPicPr>
      <xdr:blipFill>
        <a:blip r:embed="rId1"/>
        <a:stretch>
          <a:fillRect/>
        </a:stretch>
      </xdr:blipFill>
      <xdr:spPr>
        <a:xfrm>
          <a:off x="790575" y="1352550"/>
          <a:ext cx="8067675" cy="1952625"/>
        </a:xfrm>
        <a:prstGeom prst="rect">
          <a:avLst/>
        </a:prstGeom>
        <a:noFill/>
        <a:ln w="9525" cmpd="sng">
          <a:noFill/>
        </a:ln>
      </xdr:spPr>
    </xdr:pic>
    <xdr:clientData/>
  </xdr:twoCellAnchor>
  <xdr:twoCellAnchor editAs="oneCell">
    <xdr:from>
      <xdr:col>1</xdr:col>
      <xdr:colOff>180975</xdr:colOff>
      <xdr:row>21</xdr:row>
      <xdr:rowOff>47625</xdr:rowOff>
    </xdr:from>
    <xdr:to>
      <xdr:col>5</xdr:col>
      <xdr:colOff>485775</xdr:colOff>
      <xdr:row>42</xdr:row>
      <xdr:rowOff>19050</xdr:rowOff>
    </xdr:to>
    <xdr:pic>
      <xdr:nvPicPr>
        <xdr:cNvPr id="2" name="Picture 2"/>
        <xdr:cNvPicPr preferRelativeResize="1">
          <a:picLocks noChangeAspect="1"/>
        </xdr:cNvPicPr>
      </xdr:nvPicPr>
      <xdr:blipFill>
        <a:blip r:embed="rId2"/>
        <a:stretch>
          <a:fillRect/>
        </a:stretch>
      </xdr:blipFill>
      <xdr:spPr>
        <a:xfrm>
          <a:off x="790575" y="3448050"/>
          <a:ext cx="8067675" cy="3371850"/>
        </a:xfrm>
        <a:prstGeom prst="rect">
          <a:avLst/>
        </a:prstGeom>
        <a:noFill/>
        <a:ln w="9525" cmpd="sng">
          <a:noFill/>
        </a:ln>
      </xdr:spPr>
    </xdr:pic>
    <xdr:clientData/>
  </xdr:twoCellAnchor>
  <xdr:twoCellAnchor editAs="oneCell">
    <xdr:from>
      <xdr:col>1</xdr:col>
      <xdr:colOff>1733550</xdr:colOff>
      <xdr:row>0</xdr:row>
      <xdr:rowOff>47625</xdr:rowOff>
    </xdr:from>
    <xdr:to>
      <xdr:col>3</xdr:col>
      <xdr:colOff>447675</xdr:colOff>
      <xdr:row>1</xdr:row>
      <xdr:rowOff>95250</xdr:rowOff>
    </xdr:to>
    <xdr:pic>
      <xdr:nvPicPr>
        <xdr:cNvPr id="3" name="Picture 3"/>
        <xdr:cNvPicPr preferRelativeResize="1">
          <a:picLocks noChangeAspect="1"/>
        </xdr:cNvPicPr>
      </xdr:nvPicPr>
      <xdr:blipFill>
        <a:blip r:embed="rId3"/>
        <a:stretch>
          <a:fillRect/>
        </a:stretch>
      </xdr:blipFill>
      <xdr:spPr>
        <a:xfrm>
          <a:off x="2343150" y="47625"/>
          <a:ext cx="5172075" cy="209550"/>
        </a:xfrm>
        <a:prstGeom prst="rect">
          <a:avLst/>
        </a:prstGeom>
        <a:noFill/>
        <a:ln w="9525" cmpd="sng">
          <a:noFill/>
        </a:ln>
      </xdr:spPr>
    </xdr:pic>
    <xdr:clientData/>
  </xdr:twoCellAnchor>
  <xdr:twoCellAnchor editAs="oneCell">
    <xdr:from>
      <xdr:col>1</xdr:col>
      <xdr:colOff>1276350</xdr:colOff>
      <xdr:row>2</xdr:row>
      <xdr:rowOff>9525</xdr:rowOff>
    </xdr:from>
    <xdr:to>
      <xdr:col>4</xdr:col>
      <xdr:colOff>171450</xdr:colOff>
      <xdr:row>7</xdr:row>
      <xdr:rowOff>123825</xdr:rowOff>
    </xdr:to>
    <xdr:pic>
      <xdr:nvPicPr>
        <xdr:cNvPr id="4" name="Picture 4"/>
        <xdr:cNvPicPr preferRelativeResize="1">
          <a:picLocks noChangeAspect="1"/>
        </xdr:cNvPicPr>
      </xdr:nvPicPr>
      <xdr:blipFill>
        <a:blip r:embed="rId4"/>
        <a:stretch>
          <a:fillRect/>
        </a:stretch>
      </xdr:blipFill>
      <xdr:spPr>
        <a:xfrm>
          <a:off x="1885950" y="333375"/>
          <a:ext cx="60483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8</xdr:row>
      <xdr:rowOff>57150</xdr:rowOff>
    </xdr:from>
    <xdr:to>
      <xdr:col>4</xdr:col>
      <xdr:colOff>1095375</xdr:colOff>
      <xdr:row>20</xdr:row>
      <xdr:rowOff>66675</xdr:rowOff>
    </xdr:to>
    <xdr:pic>
      <xdr:nvPicPr>
        <xdr:cNvPr id="1" name="Picture 1"/>
        <xdr:cNvPicPr preferRelativeResize="1">
          <a:picLocks noChangeAspect="1"/>
        </xdr:cNvPicPr>
      </xdr:nvPicPr>
      <xdr:blipFill>
        <a:blip r:embed="rId1"/>
        <a:stretch>
          <a:fillRect/>
        </a:stretch>
      </xdr:blipFill>
      <xdr:spPr>
        <a:xfrm>
          <a:off x="790575" y="1352550"/>
          <a:ext cx="8067675" cy="1952625"/>
        </a:xfrm>
        <a:prstGeom prst="rect">
          <a:avLst/>
        </a:prstGeom>
        <a:noFill/>
        <a:ln w="9525" cmpd="sng">
          <a:noFill/>
        </a:ln>
      </xdr:spPr>
    </xdr:pic>
    <xdr:clientData/>
  </xdr:twoCellAnchor>
  <xdr:twoCellAnchor editAs="oneCell">
    <xdr:from>
      <xdr:col>1</xdr:col>
      <xdr:colOff>1733550</xdr:colOff>
      <xdr:row>0</xdr:row>
      <xdr:rowOff>47625</xdr:rowOff>
    </xdr:from>
    <xdr:to>
      <xdr:col>3</xdr:col>
      <xdr:colOff>447675</xdr:colOff>
      <xdr:row>1</xdr:row>
      <xdr:rowOff>95250</xdr:rowOff>
    </xdr:to>
    <xdr:pic>
      <xdr:nvPicPr>
        <xdr:cNvPr id="2" name="Picture 3"/>
        <xdr:cNvPicPr preferRelativeResize="1">
          <a:picLocks noChangeAspect="1"/>
        </xdr:cNvPicPr>
      </xdr:nvPicPr>
      <xdr:blipFill>
        <a:blip r:embed="rId2"/>
        <a:stretch>
          <a:fillRect/>
        </a:stretch>
      </xdr:blipFill>
      <xdr:spPr>
        <a:xfrm>
          <a:off x="2343150" y="47625"/>
          <a:ext cx="5172075" cy="209550"/>
        </a:xfrm>
        <a:prstGeom prst="rect">
          <a:avLst/>
        </a:prstGeom>
        <a:noFill/>
        <a:ln w="9525" cmpd="sng">
          <a:noFill/>
        </a:ln>
      </xdr:spPr>
    </xdr:pic>
    <xdr:clientData/>
  </xdr:twoCellAnchor>
  <xdr:twoCellAnchor editAs="oneCell">
    <xdr:from>
      <xdr:col>1</xdr:col>
      <xdr:colOff>1276350</xdr:colOff>
      <xdr:row>2</xdr:row>
      <xdr:rowOff>9525</xdr:rowOff>
    </xdr:from>
    <xdr:to>
      <xdr:col>4</xdr:col>
      <xdr:colOff>171450</xdr:colOff>
      <xdr:row>7</xdr:row>
      <xdr:rowOff>123825</xdr:rowOff>
    </xdr:to>
    <xdr:pic>
      <xdr:nvPicPr>
        <xdr:cNvPr id="3" name="Picture 4"/>
        <xdr:cNvPicPr preferRelativeResize="1">
          <a:picLocks noChangeAspect="1"/>
        </xdr:cNvPicPr>
      </xdr:nvPicPr>
      <xdr:blipFill>
        <a:blip r:embed="rId3"/>
        <a:stretch>
          <a:fillRect/>
        </a:stretch>
      </xdr:blipFill>
      <xdr:spPr>
        <a:xfrm>
          <a:off x="1885950" y="333375"/>
          <a:ext cx="6048375" cy="923925"/>
        </a:xfrm>
        <a:prstGeom prst="rect">
          <a:avLst/>
        </a:prstGeom>
        <a:noFill/>
        <a:ln w="9525" cmpd="sng">
          <a:noFill/>
        </a:ln>
      </xdr:spPr>
    </xdr:pic>
    <xdr:clientData/>
  </xdr:twoCellAnchor>
  <xdr:twoCellAnchor editAs="oneCell">
    <xdr:from>
      <xdr:col>1</xdr:col>
      <xdr:colOff>114300</xdr:colOff>
      <xdr:row>22</xdr:row>
      <xdr:rowOff>19050</xdr:rowOff>
    </xdr:from>
    <xdr:to>
      <xdr:col>4</xdr:col>
      <xdr:colOff>1085850</xdr:colOff>
      <xdr:row>36</xdr:row>
      <xdr:rowOff>133350</xdr:rowOff>
    </xdr:to>
    <xdr:pic>
      <xdr:nvPicPr>
        <xdr:cNvPr id="4" name="Picture 5"/>
        <xdr:cNvPicPr preferRelativeResize="1">
          <a:picLocks noChangeAspect="1"/>
        </xdr:cNvPicPr>
      </xdr:nvPicPr>
      <xdr:blipFill>
        <a:blip r:embed="rId4"/>
        <a:stretch>
          <a:fillRect/>
        </a:stretch>
      </xdr:blipFill>
      <xdr:spPr>
        <a:xfrm>
          <a:off x="723900" y="3581400"/>
          <a:ext cx="8124825" cy="2381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95250</xdr:rowOff>
    </xdr:from>
    <xdr:to>
      <xdr:col>4</xdr:col>
      <xdr:colOff>1343025</xdr:colOff>
      <xdr:row>22</xdr:row>
      <xdr:rowOff>104775</xdr:rowOff>
    </xdr:to>
    <xdr:pic>
      <xdr:nvPicPr>
        <xdr:cNvPr id="1" name="Picture 1"/>
        <xdr:cNvPicPr preferRelativeResize="1">
          <a:picLocks noChangeAspect="1"/>
        </xdr:cNvPicPr>
      </xdr:nvPicPr>
      <xdr:blipFill>
        <a:blip r:embed="rId1"/>
        <a:stretch>
          <a:fillRect/>
        </a:stretch>
      </xdr:blipFill>
      <xdr:spPr>
        <a:xfrm>
          <a:off x="542925" y="1714500"/>
          <a:ext cx="8067675" cy="1952625"/>
        </a:xfrm>
        <a:prstGeom prst="rect">
          <a:avLst/>
        </a:prstGeom>
        <a:noFill/>
        <a:ln w="9525" cmpd="sng">
          <a:noFill/>
        </a:ln>
      </xdr:spPr>
    </xdr:pic>
    <xdr:clientData/>
  </xdr:twoCellAnchor>
  <xdr:twoCellAnchor editAs="oneCell">
    <xdr:from>
      <xdr:col>1</xdr:col>
      <xdr:colOff>1133475</xdr:colOff>
      <xdr:row>0</xdr:row>
      <xdr:rowOff>104775</xdr:rowOff>
    </xdr:from>
    <xdr:to>
      <xdr:col>3</xdr:col>
      <xdr:colOff>714375</xdr:colOff>
      <xdr:row>1</xdr:row>
      <xdr:rowOff>152400</xdr:rowOff>
    </xdr:to>
    <xdr:pic>
      <xdr:nvPicPr>
        <xdr:cNvPr id="2" name="Picture 2"/>
        <xdr:cNvPicPr preferRelativeResize="1">
          <a:picLocks noChangeAspect="1"/>
        </xdr:cNvPicPr>
      </xdr:nvPicPr>
      <xdr:blipFill>
        <a:blip r:embed="rId2"/>
        <a:stretch>
          <a:fillRect/>
        </a:stretch>
      </xdr:blipFill>
      <xdr:spPr>
        <a:xfrm>
          <a:off x="1676400" y="104775"/>
          <a:ext cx="5172075" cy="209550"/>
        </a:xfrm>
        <a:prstGeom prst="rect">
          <a:avLst/>
        </a:prstGeom>
        <a:noFill/>
        <a:ln w="9525" cmpd="sng">
          <a:noFill/>
        </a:ln>
      </xdr:spPr>
    </xdr:pic>
    <xdr:clientData/>
  </xdr:twoCellAnchor>
  <xdr:twoCellAnchor editAs="oneCell">
    <xdr:from>
      <xdr:col>1</xdr:col>
      <xdr:colOff>676275</xdr:colOff>
      <xdr:row>3</xdr:row>
      <xdr:rowOff>85725</xdr:rowOff>
    </xdr:from>
    <xdr:to>
      <xdr:col>4</xdr:col>
      <xdr:colOff>0</xdr:colOff>
      <xdr:row>9</xdr:row>
      <xdr:rowOff>38100</xdr:rowOff>
    </xdr:to>
    <xdr:pic>
      <xdr:nvPicPr>
        <xdr:cNvPr id="3" name="Picture 3"/>
        <xdr:cNvPicPr preferRelativeResize="1">
          <a:picLocks noChangeAspect="1"/>
        </xdr:cNvPicPr>
      </xdr:nvPicPr>
      <xdr:blipFill>
        <a:blip r:embed="rId3"/>
        <a:stretch>
          <a:fillRect/>
        </a:stretch>
      </xdr:blipFill>
      <xdr:spPr>
        <a:xfrm>
          <a:off x="1219200" y="571500"/>
          <a:ext cx="6048375" cy="923925"/>
        </a:xfrm>
        <a:prstGeom prst="rect">
          <a:avLst/>
        </a:prstGeom>
        <a:noFill/>
        <a:ln w="9525" cmpd="sng">
          <a:noFill/>
        </a:ln>
      </xdr:spPr>
    </xdr:pic>
    <xdr:clientData/>
  </xdr:twoCellAnchor>
  <xdr:twoCellAnchor editAs="oneCell">
    <xdr:from>
      <xdr:col>1</xdr:col>
      <xdr:colOff>0</xdr:colOff>
      <xdr:row>23</xdr:row>
      <xdr:rowOff>28575</xdr:rowOff>
    </xdr:from>
    <xdr:to>
      <xdr:col>4</xdr:col>
      <xdr:colOff>1228725</xdr:colOff>
      <xdr:row>42</xdr:row>
      <xdr:rowOff>28575</xdr:rowOff>
    </xdr:to>
    <xdr:pic>
      <xdr:nvPicPr>
        <xdr:cNvPr id="4" name="Picture 4"/>
        <xdr:cNvPicPr preferRelativeResize="1">
          <a:picLocks noChangeAspect="1"/>
        </xdr:cNvPicPr>
      </xdr:nvPicPr>
      <xdr:blipFill>
        <a:blip r:embed="rId4"/>
        <a:stretch>
          <a:fillRect/>
        </a:stretch>
      </xdr:blipFill>
      <xdr:spPr>
        <a:xfrm>
          <a:off x="542925" y="3752850"/>
          <a:ext cx="7953375" cy="3076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9</xdr:row>
      <xdr:rowOff>19050</xdr:rowOff>
    </xdr:from>
    <xdr:to>
      <xdr:col>5</xdr:col>
      <xdr:colOff>276225</xdr:colOff>
      <xdr:row>21</xdr:row>
      <xdr:rowOff>28575</xdr:rowOff>
    </xdr:to>
    <xdr:pic>
      <xdr:nvPicPr>
        <xdr:cNvPr id="1" name="Picture 1"/>
        <xdr:cNvPicPr preferRelativeResize="1">
          <a:picLocks noChangeAspect="1"/>
        </xdr:cNvPicPr>
      </xdr:nvPicPr>
      <xdr:blipFill>
        <a:blip r:embed="rId1"/>
        <a:stretch>
          <a:fillRect/>
        </a:stretch>
      </xdr:blipFill>
      <xdr:spPr>
        <a:xfrm>
          <a:off x="885825" y="1476375"/>
          <a:ext cx="8067675" cy="1952625"/>
        </a:xfrm>
        <a:prstGeom prst="rect">
          <a:avLst/>
        </a:prstGeom>
        <a:noFill/>
        <a:ln w="9525" cmpd="sng">
          <a:noFill/>
        </a:ln>
      </xdr:spPr>
    </xdr:pic>
    <xdr:clientData/>
  </xdr:twoCellAnchor>
  <xdr:twoCellAnchor editAs="oneCell">
    <xdr:from>
      <xdr:col>1</xdr:col>
      <xdr:colOff>1495425</xdr:colOff>
      <xdr:row>0</xdr:row>
      <xdr:rowOff>123825</xdr:rowOff>
    </xdr:from>
    <xdr:to>
      <xdr:col>4</xdr:col>
      <xdr:colOff>161925</xdr:colOff>
      <xdr:row>2</xdr:row>
      <xdr:rowOff>9525</xdr:rowOff>
    </xdr:to>
    <xdr:pic>
      <xdr:nvPicPr>
        <xdr:cNvPr id="2" name="Picture 2"/>
        <xdr:cNvPicPr preferRelativeResize="1">
          <a:picLocks noChangeAspect="1"/>
        </xdr:cNvPicPr>
      </xdr:nvPicPr>
      <xdr:blipFill>
        <a:blip r:embed="rId2"/>
        <a:stretch>
          <a:fillRect/>
        </a:stretch>
      </xdr:blipFill>
      <xdr:spPr>
        <a:xfrm>
          <a:off x="2257425" y="123825"/>
          <a:ext cx="5172075" cy="209550"/>
        </a:xfrm>
        <a:prstGeom prst="rect">
          <a:avLst/>
        </a:prstGeom>
        <a:noFill/>
        <a:ln w="9525" cmpd="sng">
          <a:noFill/>
        </a:ln>
      </xdr:spPr>
    </xdr:pic>
    <xdr:clientData/>
  </xdr:twoCellAnchor>
  <xdr:twoCellAnchor editAs="oneCell">
    <xdr:from>
      <xdr:col>1</xdr:col>
      <xdr:colOff>1076325</xdr:colOff>
      <xdr:row>2</xdr:row>
      <xdr:rowOff>76200</xdr:rowOff>
    </xdr:from>
    <xdr:to>
      <xdr:col>4</xdr:col>
      <xdr:colOff>619125</xdr:colOff>
      <xdr:row>8</xdr:row>
      <xdr:rowOff>28575</xdr:rowOff>
    </xdr:to>
    <xdr:pic>
      <xdr:nvPicPr>
        <xdr:cNvPr id="3" name="Picture 3"/>
        <xdr:cNvPicPr preferRelativeResize="1">
          <a:picLocks noChangeAspect="1"/>
        </xdr:cNvPicPr>
      </xdr:nvPicPr>
      <xdr:blipFill>
        <a:blip r:embed="rId3"/>
        <a:stretch>
          <a:fillRect/>
        </a:stretch>
      </xdr:blipFill>
      <xdr:spPr>
        <a:xfrm>
          <a:off x="1838325" y="400050"/>
          <a:ext cx="6048375" cy="923925"/>
        </a:xfrm>
        <a:prstGeom prst="rect">
          <a:avLst/>
        </a:prstGeom>
        <a:noFill/>
        <a:ln w="9525" cmpd="sng">
          <a:noFill/>
        </a:ln>
      </xdr:spPr>
    </xdr:pic>
    <xdr:clientData/>
  </xdr:twoCellAnchor>
  <xdr:twoCellAnchor editAs="oneCell">
    <xdr:from>
      <xdr:col>1</xdr:col>
      <xdr:colOff>142875</xdr:colOff>
      <xdr:row>21</xdr:row>
      <xdr:rowOff>85725</xdr:rowOff>
    </xdr:from>
    <xdr:to>
      <xdr:col>5</xdr:col>
      <xdr:colOff>180975</xdr:colOff>
      <xdr:row>40</xdr:row>
      <xdr:rowOff>85725</xdr:rowOff>
    </xdr:to>
    <xdr:pic>
      <xdr:nvPicPr>
        <xdr:cNvPr id="4" name="Picture 4"/>
        <xdr:cNvPicPr preferRelativeResize="1">
          <a:picLocks noChangeAspect="1"/>
        </xdr:cNvPicPr>
      </xdr:nvPicPr>
      <xdr:blipFill>
        <a:blip r:embed="rId4"/>
        <a:stretch>
          <a:fillRect/>
        </a:stretch>
      </xdr:blipFill>
      <xdr:spPr>
        <a:xfrm>
          <a:off x="904875" y="3486150"/>
          <a:ext cx="7953375" cy="3076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E48"/>
  <sheetViews>
    <sheetView workbookViewId="0" topLeftCell="A1">
      <selection activeCell="K3" sqref="K3"/>
    </sheetView>
  </sheetViews>
  <sheetFormatPr defaultColWidth="9.140625" defaultRowHeight="12.75"/>
  <cols>
    <col min="1" max="1" width="6.7109375" style="0" customWidth="1"/>
    <col min="2" max="2" width="76.00390625" style="0" customWidth="1"/>
    <col min="3" max="3" width="10.00390625" style="0" customWidth="1"/>
    <col min="4" max="4" width="12.7109375" style="0" customWidth="1"/>
    <col min="5" max="5" width="19.421875" style="0" customWidth="1"/>
  </cols>
  <sheetData>
    <row r="2" ht="15.75">
      <c r="B2" s="249" t="s">
        <v>416</v>
      </c>
    </row>
    <row r="3" ht="15.75">
      <c r="B3" s="249" t="s">
        <v>415</v>
      </c>
    </row>
    <row r="4" ht="12.75">
      <c r="B4" s="322"/>
    </row>
    <row r="6" spans="2:5" ht="15.75">
      <c r="B6" s="332" t="s">
        <v>414</v>
      </c>
      <c r="C6" s="332"/>
      <c r="D6" s="332"/>
      <c r="E6" s="332"/>
    </row>
    <row r="9" spans="2:5" ht="26.25" customHeight="1">
      <c r="B9" s="160" t="s">
        <v>186</v>
      </c>
      <c r="C9" s="333" t="s">
        <v>309</v>
      </c>
      <c r="D9" s="334"/>
      <c r="E9" s="251" t="s">
        <v>245</v>
      </c>
    </row>
    <row r="10" spans="2:5" ht="15" customHeight="1">
      <c r="B10" s="283" t="s">
        <v>505</v>
      </c>
      <c r="C10" s="335" t="s">
        <v>202</v>
      </c>
      <c r="D10" s="335"/>
      <c r="E10" s="253">
        <f>E20</f>
        <v>191.969</v>
      </c>
    </row>
    <row r="11" spans="2:5" ht="15">
      <c r="B11" s="284" t="s">
        <v>506</v>
      </c>
      <c r="C11" s="331" t="s">
        <v>202</v>
      </c>
      <c r="D11" s="331"/>
      <c r="E11" s="254">
        <f>E31</f>
        <v>10.379999999999999</v>
      </c>
    </row>
    <row r="12" spans="2:5" ht="15">
      <c r="B12" s="285" t="s">
        <v>507</v>
      </c>
      <c r="C12" s="331" t="s">
        <v>202</v>
      </c>
      <c r="D12" s="331"/>
      <c r="E12" s="254">
        <f>E41</f>
        <v>34.48</v>
      </c>
    </row>
    <row r="17" ht="15.75">
      <c r="B17" s="313" t="s">
        <v>364</v>
      </c>
    </row>
    <row r="19" spans="2:5" ht="27" customHeight="1">
      <c r="B19" s="160" t="s">
        <v>186</v>
      </c>
      <c r="C19" s="333" t="s">
        <v>309</v>
      </c>
      <c r="D19" s="334"/>
      <c r="E19" s="251" t="s">
        <v>246</v>
      </c>
    </row>
    <row r="20" spans="2:5" ht="28.5" customHeight="1">
      <c r="B20" s="218" t="s">
        <v>366</v>
      </c>
      <c r="C20" s="336" t="s">
        <v>187</v>
      </c>
      <c r="D20" s="336"/>
      <c r="E20" s="253">
        <f>SUM(E21:E26)</f>
        <v>191.969</v>
      </c>
    </row>
    <row r="21" spans="2:5" ht="8.25" customHeight="1">
      <c r="B21" s="67"/>
      <c r="C21" s="36"/>
      <c r="D21" s="37"/>
      <c r="E21" s="219"/>
    </row>
    <row r="22" spans="2:5" ht="12.75">
      <c r="B22" s="68" t="s">
        <v>394</v>
      </c>
      <c r="C22" s="38"/>
      <c r="D22" s="39"/>
      <c r="E22" s="220"/>
    </row>
    <row r="23" spans="2:5" ht="6.75" customHeight="1">
      <c r="B23" s="69"/>
      <c r="C23" s="40"/>
      <c r="D23" s="41"/>
      <c r="E23" s="221"/>
    </row>
    <row r="24" spans="2:5" ht="29.25" customHeight="1">
      <c r="B24" s="66" t="s">
        <v>188</v>
      </c>
      <c r="C24" s="337" t="s">
        <v>205</v>
      </c>
      <c r="D24" s="338"/>
      <c r="E24" s="252">
        <f>'Crit CDI-ART articole ISI'!H40+'Crit CDI-ART jurnale BDI'!H39+'Crit CDI-ART jurnal nat '!H27+'Crit CDI-ART proceed ISI'!H37+'Crit CDI-ART conf BDI'!H12+'Crit CDI-ART conf intern'!H40</f>
        <v>190.486</v>
      </c>
    </row>
    <row r="25" spans="2:5" ht="15" customHeight="1">
      <c r="B25" s="66" t="s">
        <v>190</v>
      </c>
      <c r="C25" s="339" t="s">
        <v>192</v>
      </c>
      <c r="D25" s="340"/>
      <c r="E25" s="252">
        <v>0</v>
      </c>
    </row>
    <row r="26" spans="2:5" ht="15" customHeight="1">
      <c r="B26" s="66" t="s">
        <v>191</v>
      </c>
      <c r="C26" s="341"/>
      <c r="D26" s="342"/>
      <c r="E26" s="252">
        <f>'Crit CDI-MON'!D47</f>
        <v>1.4829999999999999</v>
      </c>
    </row>
    <row r="30" spans="2:5" ht="28.5" customHeight="1">
      <c r="B30" s="160" t="s">
        <v>186</v>
      </c>
      <c r="C30" s="333" t="s">
        <v>309</v>
      </c>
      <c r="D30" s="334"/>
      <c r="E30" s="251" t="s">
        <v>245</v>
      </c>
    </row>
    <row r="31" spans="2:5" ht="29.25" customHeight="1">
      <c r="B31" s="218" t="s">
        <v>367</v>
      </c>
      <c r="C31" s="336" t="s">
        <v>210</v>
      </c>
      <c r="D31" s="336"/>
      <c r="E31" s="253">
        <f>SUM(E32:E36)</f>
        <v>10.379999999999999</v>
      </c>
    </row>
    <row r="32" spans="2:5" ht="6.75" customHeight="1">
      <c r="B32" s="67"/>
      <c r="C32" s="36"/>
      <c r="D32" s="37"/>
      <c r="E32" s="219"/>
    </row>
    <row r="33" spans="2:5" ht="12.75">
      <c r="B33" s="68" t="s">
        <v>65</v>
      </c>
      <c r="C33" s="38"/>
      <c r="D33" s="39"/>
      <c r="E33" s="220"/>
    </row>
    <row r="34" spans="2:5" ht="5.25" customHeight="1">
      <c r="B34" s="69"/>
      <c r="C34" s="40"/>
      <c r="D34" s="41"/>
      <c r="E34" s="221"/>
    </row>
    <row r="35" spans="2:5" ht="29.25" customHeight="1">
      <c r="B35" s="66" t="s">
        <v>203</v>
      </c>
      <c r="C35" s="337" t="s">
        <v>204</v>
      </c>
      <c r="D35" s="338"/>
      <c r="E35" s="252">
        <f>'Crit DID-MSC'!E45</f>
        <v>10.379999999999999</v>
      </c>
    </row>
    <row r="36" spans="2:5" ht="38.25">
      <c r="B36" s="214" t="s">
        <v>207</v>
      </c>
      <c r="C36" s="343" t="s">
        <v>206</v>
      </c>
      <c r="D36" s="343"/>
      <c r="E36" s="252">
        <v>0</v>
      </c>
    </row>
    <row r="40" spans="2:5" ht="27" customHeight="1">
      <c r="B40" s="275" t="s">
        <v>186</v>
      </c>
      <c r="C40" s="333" t="s">
        <v>309</v>
      </c>
      <c r="D40" s="334"/>
      <c r="E40" s="251" t="s">
        <v>245</v>
      </c>
    </row>
    <row r="41" spans="2:5" ht="27.75" customHeight="1">
      <c r="B41" s="218" t="s">
        <v>211</v>
      </c>
      <c r="C41" s="336" t="s">
        <v>213</v>
      </c>
      <c r="D41" s="336"/>
      <c r="E41" s="253">
        <f>ROUND(SUM(E45:E48),3)</f>
        <v>34.48</v>
      </c>
    </row>
    <row r="42" spans="2:5" ht="6.75" customHeight="1">
      <c r="B42" s="67"/>
      <c r="C42" s="36"/>
      <c r="D42" s="37"/>
      <c r="E42" s="219"/>
    </row>
    <row r="43" spans="2:5" ht="12.75">
      <c r="B43" s="68" t="s">
        <v>212</v>
      </c>
      <c r="C43" s="38"/>
      <c r="D43" s="39"/>
      <c r="E43" s="220"/>
    </row>
    <row r="44" spans="2:5" ht="5.25" customHeight="1">
      <c r="B44" s="69"/>
      <c r="C44" s="40"/>
      <c r="D44" s="41"/>
      <c r="E44" s="221"/>
    </row>
    <row r="45" spans="2:5" ht="25.5" customHeight="1">
      <c r="B45" s="66" t="s">
        <v>215</v>
      </c>
      <c r="C45" s="339" t="s">
        <v>205</v>
      </c>
      <c r="D45" s="340"/>
      <c r="E45" s="344">
        <f>'Crit RIA-director'!G53</f>
        <v>28.32</v>
      </c>
    </row>
    <row r="46" spans="2:5" ht="24" customHeight="1">
      <c r="B46" s="214" t="s">
        <v>216</v>
      </c>
      <c r="C46" s="341"/>
      <c r="D46" s="342"/>
      <c r="E46" s="345"/>
    </row>
    <row r="47" spans="2:5" ht="21.75" customHeight="1">
      <c r="B47" s="66" t="s">
        <v>199</v>
      </c>
      <c r="C47" s="339" t="s">
        <v>214</v>
      </c>
      <c r="D47" s="340"/>
      <c r="E47" s="346">
        <f>'Crit RIA-membru'!G55</f>
        <v>6.16</v>
      </c>
    </row>
    <row r="48" spans="2:5" ht="20.25" customHeight="1">
      <c r="B48" s="214" t="s">
        <v>315</v>
      </c>
      <c r="C48" s="341"/>
      <c r="D48" s="342"/>
      <c r="E48" s="347"/>
    </row>
  </sheetData>
  <mergeCells count="19">
    <mergeCell ref="C47:D48"/>
    <mergeCell ref="C45:D46"/>
    <mergeCell ref="E45:E46"/>
    <mergeCell ref="E47:E48"/>
    <mergeCell ref="C36:D36"/>
    <mergeCell ref="C40:D40"/>
    <mergeCell ref="C41:D41"/>
    <mergeCell ref="C30:D30"/>
    <mergeCell ref="C31:D31"/>
    <mergeCell ref="C35:D35"/>
    <mergeCell ref="C19:D19"/>
    <mergeCell ref="C20:D20"/>
    <mergeCell ref="C24:D24"/>
    <mergeCell ref="C25:D26"/>
    <mergeCell ref="C12:D12"/>
    <mergeCell ref="B6:E6"/>
    <mergeCell ref="C9:D9"/>
    <mergeCell ref="C10:D10"/>
    <mergeCell ref="C11:D11"/>
  </mergeCells>
  <printOptions/>
  <pageMargins left="0.07874015748031496" right="0.07874015748031496" top="0.03937007874015748" bottom="0.07874015748031496"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52"/>
  </sheetPr>
  <dimension ref="A53:H82"/>
  <sheetViews>
    <sheetView workbookViewId="0" topLeftCell="A28">
      <selection activeCell="A48" sqref="A48:IV48"/>
    </sheetView>
  </sheetViews>
  <sheetFormatPr defaultColWidth="9.140625" defaultRowHeight="12.75"/>
  <cols>
    <col min="1" max="1" width="8.140625" style="0" customWidth="1"/>
    <col min="2" max="2" width="50.8515625" style="0" customWidth="1"/>
    <col min="3" max="3" width="33.00390625" style="0" customWidth="1"/>
    <col min="4" max="4" width="17.00390625" style="0" customWidth="1"/>
    <col min="5" max="5" width="20.421875" style="0" customWidth="1"/>
    <col min="6" max="6" width="12.140625" style="0" customWidth="1"/>
    <col min="7" max="7" width="14.8515625" style="0" customWidth="1"/>
    <col min="8" max="8" width="9.00390625" style="0" customWidth="1"/>
  </cols>
  <sheetData>
    <row r="53" spans="1:7" ht="15.75">
      <c r="A53" s="16"/>
      <c r="B53" s="286" t="s">
        <v>365</v>
      </c>
      <c r="C53" s="286"/>
      <c r="D53" s="286"/>
      <c r="E53" s="286"/>
      <c r="F53" s="290" t="s">
        <v>62</v>
      </c>
      <c r="G53" s="249">
        <f>H62+H82</f>
        <v>28.32</v>
      </c>
    </row>
    <row r="54" spans="1:7" ht="15.75">
      <c r="A54" s="16"/>
      <c r="B54" s="274" t="s">
        <v>508</v>
      </c>
      <c r="C54" s="274"/>
      <c r="D54" s="274"/>
      <c r="E54" s="274"/>
      <c r="F54" s="250"/>
      <c r="G54" s="249"/>
    </row>
    <row r="55" spans="1:7" ht="15.75">
      <c r="A55" s="16"/>
      <c r="B55" s="270" t="s">
        <v>183</v>
      </c>
      <c r="C55" s="270"/>
      <c r="D55" s="270"/>
      <c r="E55" s="270"/>
      <c r="F55" s="250"/>
      <c r="G55" s="249"/>
    </row>
    <row r="56" ht="17.25" customHeight="1"/>
    <row r="57" spans="1:8" ht="38.25">
      <c r="A57" s="21" t="s">
        <v>1</v>
      </c>
      <c r="B57" s="49" t="s">
        <v>355</v>
      </c>
      <c r="C57" s="49" t="s">
        <v>116</v>
      </c>
      <c r="D57" s="49" t="s">
        <v>356</v>
      </c>
      <c r="E57" s="49" t="s">
        <v>13</v>
      </c>
      <c r="F57" s="49" t="s">
        <v>14</v>
      </c>
      <c r="G57" s="49" t="s">
        <v>2</v>
      </c>
      <c r="H57" s="21" t="s">
        <v>3</v>
      </c>
    </row>
    <row r="58" spans="1:8" ht="60.75" customHeight="1">
      <c r="A58" s="32">
        <v>1</v>
      </c>
      <c r="B58" s="34" t="s">
        <v>121</v>
      </c>
      <c r="C58" s="34" t="s">
        <v>119</v>
      </c>
      <c r="D58" s="34" t="s">
        <v>72</v>
      </c>
      <c r="E58" s="34" t="s">
        <v>117</v>
      </c>
      <c r="F58" s="34" t="s">
        <v>26</v>
      </c>
      <c r="G58" s="34">
        <v>410736</v>
      </c>
      <c r="H58" s="34">
        <f>ROUND(G58/50000,2)</f>
        <v>8.21</v>
      </c>
    </row>
    <row r="59" spans="1:8" ht="63.75">
      <c r="A59" s="32">
        <v>2</v>
      </c>
      <c r="B59" s="34" t="s">
        <v>122</v>
      </c>
      <c r="C59" s="34" t="s">
        <v>123</v>
      </c>
      <c r="D59" s="34" t="s">
        <v>72</v>
      </c>
      <c r="E59" s="34" t="s">
        <v>120</v>
      </c>
      <c r="F59" s="34" t="s">
        <v>118</v>
      </c>
      <c r="G59" s="34">
        <v>320000</v>
      </c>
      <c r="H59" s="34">
        <f>G59/50000</f>
        <v>6.4</v>
      </c>
    </row>
    <row r="60" spans="1:8" ht="63.75">
      <c r="A60" s="32">
        <v>3</v>
      </c>
      <c r="B60" s="34" t="s">
        <v>124</v>
      </c>
      <c r="C60" s="34" t="s">
        <v>354</v>
      </c>
      <c r="D60" s="34" t="s">
        <v>72</v>
      </c>
      <c r="E60" s="34" t="s">
        <v>125</v>
      </c>
      <c r="F60" s="34" t="s">
        <v>353</v>
      </c>
      <c r="G60" s="34">
        <v>200000</v>
      </c>
      <c r="H60" s="34">
        <f>G60/50000</f>
        <v>4</v>
      </c>
    </row>
    <row r="61" spans="1:8" ht="45" customHeight="1">
      <c r="A61" s="32">
        <v>4</v>
      </c>
      <c r="B61" s="34" t="s">
        <v>126</v>
      </c>
      <c r="C61" s="34" t="s">
        <v>127</v>
      </c>
      <c r="D61" s="34" t="s">
        <v>72</v>
      </c>
      <c r="E61" s="34" t="s">
        <v>128</v>
      </c>
      <c r="F61" s="34" t="s">
        <v>23</v>
      </c>
      <c r="G61" s="34">
        <v>58000</v>
      </c>
      <c r="H61" s="34">
        <f>G61/50000</f>
        <v>1.16</v>
      </c>
    </row>
    <row r="62" spans="1:8" ht="15.75">
      <c r="A62" s="7"/>
      <c r="B62" s="12" t="s">
        <v>4</v>
      </c>
      <c r="C62" s="12"/>
      <c r="D62" s="12"/>
      <c r="E62" s="12"/>
      <c r="F62" s="2"/>
      <c r="G62" s="2"/>
      <c r="H62" s="307">
        <f>SUM(H58:H61)</f>
        <v>19.77</v>
      </c>
    </row>
    <row r="66" spans="2:5" ht="15.75">
      <c r="B66" s="274" t="s">
        <v>509</v>
      </c>
      <c r="C66" s="274"/>
      <c r="D66" s="274"/>
      <c r="E66" s="274"/>
    </row>
    <row r="67" spans="1:5" ht="15.75">
      <c r="A67" s="10"/>
      <c r="B67" s="270" t="s">
        <v>383</v>
      </c>
      <c r="C67" s="270"/>
      <c r="D67" s="270"/>
      <c r="E67" s="270"/>
    </row>
    <row r="69" spans="1:8" ht="60">
      <c r="A69" s="9" t="s">
        <v>1</v>
      </c>
      <c r="B69" s="5" t="s">
        <v>357</v>
      </c>
      <c r="C69" s="5" t="s">
        <v>42</v>
      </c>
      <c r="D69" s="5" t="s">
        <v>358</v>
      </c>
      <c r="E69" s="5" t="s">
        <v>359</v>
      </c>
      <c r="F69" s="5" t="s">
        <v>14</v>
      </c>
      <c r="G69" s="5" t="s">
        <v>2</v>
      </c>
      <c r="H69" s="9" t="s">
        <v>3</v>
      </c>
    </row>
    <row r="70" spans="1:8" ht="63.75">
      <c r="A70" s="308">
        <v>1</v>
      </c>
      <c r="B70" s="309" t="s">
        <v>317</v>
      </c>
      <c r="C70" s="310" t="s">
        <v>318</v>
      </c>
      <c r="D70" s="310" t="s">
        <v>72</v>
      </c>
      <c r="E70" s="310" t="s">
        <v>129</v>
      </c>
      <c r="F70" s="310" t="s">
        <v>316</v>
      </c>
      <c r="G70" s="308">
        <v>19755</v>
      </c>
      <c r="H70" s="308">
        <f>ROUND(G70/10000,2)</f>
        <v>1.98</v>
      </c>
    </row>
    <row r="71" spans="1:8" ht="63.75">
      <c r="A71" s="308">
        <v>2</v>
      </c>
      <c r="B71" s="310" t="s">
        <v>320</v>
      </c>
      <c r="C71" s="310" t="s">
        <v>321</v>
      </c>
      <c r="D71" s="310" t="s">
        <v>72</v>
      </c>
      <c r="E71" s="310" t="s">
        <v>319</v>
      </c>
      <c r="F71" s="310" t="s">
        <v>316</v>
      </c>
      <c r="G71" s="308">
        <v>17500</v>
      </c>
      <c r="H71" s="308">
        <f aca="true" t="shared" si="0" ref="H71:H81">G71/10000</f>
        <v>1.75</v>
      </c>
    </row>
    <row r="72" spans="1:8" ht="59.25" customHeight="1">
      <c r="A72" s="308">
        <v>3</v>
      </c>
      <c r="B72" s="310" t="s">
        <v>323</v>
      </c>
      <c r="C72" s="310" t="s">
        <v>324</v>
      </c>
      <c r="D72" s="310" t="s">
        <v>72</v>
      </c>
      <c r="E72" s="310" t="s">
        <v>322</v>
      </c>
      <c r="F72" s="310" t="s">
        <v>325</v>
      </c>
      <c r="G72" s="308">
        <v>11600</v>
      </c>
      <c r="H72" s="308">
        <f t="shared" si="0"/>
        <v>1.16</v>
      </c>
    </row>
    <row r="73" spans="1:8" ht="76.5">
      <c r="A73" s="308">
        <v>4</v>
      </c>
      <c r="B73" s="310" t="s">
        <v>327</v>
      </c>
      <c r="C73" s="310" t="s">
        <v>328</v>
      </c>
      <c r="D73" s="310" t="s">
        <v>72</v>
      </c>
      <c r="E73" s="310" t="s">
        <v>326</v>
      </c>
      <c r="F73" s="310" t="s">
        <v>329</v>
      </c>
      <c r="G73" s="308">
        <v>500</v>
      </c>
      <c r="H73" s="308">
        <f t="shared" si="0"/>
        <v>0.05</v>
      </c>
    </row>
    <row r="74" spans="1:8" ht="76.5">
      <c r="A74" s="308">
        <v>5</v>
      </c>
      <c r="B74" s="310" t="s">
        <v>331</v>
      </c>
      <c r="C74" s="310" t="s">
        <v>330</v>
      </c>
      <c r="D74" s="310" t="s">
        <v>72</v>
      </c>
      <c r="E74" s="310" t="s">
        <v>326</v>
      </c>
      <c r="F74" s="310" t="s">
        <v>329</v>
      </c>
      <c r="G74" s="308">
        <v>1100</v>
      </c>
      <c r="H74" s="308">
        <f t="shared" si="0"/>
        <v>0.11</v>
      </c>
    </row>
    <row r="75" spans="1:8" ht="63.75">
      <c r="A75" s="308">
        <v>6</v>
      </c>
      <c r="B75" s="310" t="s">
        <v>333</v>
      </c>
      <c r="C75" s="310" t="s">
        <v>334</v>
      </c>
      <c r="D75" s="310" t="s">
        <v>72</v>
      </c>
      <c r="E75" s="310" t="s">
        <v>332</v>
      </c>
      <c r="F75" s="310" t="s">
        <v>316</v>
      </c>
      <c r="G75" s="308">
        <v>10600</v>
      </c>
      <c r="H75" s="308">
        <f t="shared" si="0"/>
        <v>1.06</v>
      </c>
    </row>
    <row r="76" spans="1:8" ht="63.75">
      <c r="A76" s="308">
        <v>7</v>
      </c>
      <c r="B76" s="310" t="s">
        <v>338</v>
      </c>
      <c r="C76" s="310" t="s">
        <v>336</v>
      </c>
      <c r="D76" s="310" t="s">
        <v>72</v>
      </c>
      <c r="E76" s="310" t="s">
        <v>335</v>
      </c>
      <c r="F76" s="310" t="s">
        <v>316</v>
      </c>
      <c r="G76" s="308">
        <v>8350</v>
      </c>
      <c r="H76" s="308">
        <f t="shared" si="0"/>
        <v>0.835</v>
      </c>
    </row>
    <row r="77" spans="1:8" ht="63.75">
      <c r="A77" s="308">
        <v>8</v>
      </c>
      <c r="B77" s="310" t="s">
        <v>339</v>
      </c>
      <c r="C77" s="310" t="s">
        <v>340</v>
      </c>
      <c r="D77" s="310" t="s">
        <v>72</v>
      </c>
      <c r="E77" s="310" t="s">
        <v>337</v>
      </c>
      <c r="F77" s="310" t="s">
        <v>316</v>
      </c>
      <c r="G77" s="311">
        <v>2750</v>
      </c>
      <c r="H77" s="308">
        <f t="shared" si="0"/>
        <v>0.275</v>
      </c>
    </row>
    <row r="78" spans="1:8" ht="63.75">
      <c r="A78" s="308">
        <v>9</v>
      </c>
      <c r="B78" s="310" t="s">
        <v>341</v>
      </c>
      <c r="C78" s="310" t="s">
        <v>342</v>
      </c>
      <c r="D78" s="310" t="s">
        <v>72</v>
      </c>
      <c r="E78" s="310" t="s">
        <v>337</v>
      </c>
      <c r="F78" s="310" t="s">
        <v>316</v>
      </c>
      <c r="G78" s="311">
        <v>3500</v>
      </c>
      <c r="H78" s="308">
        <f t="shared" si="0"/>
        <v>0.35</v>
      </c>
    </row>
    <row r="79" spans="1:8" ht="51">
      <c r="A79" s="308">
        <v>10</v>
      </c>
      <c r="B79" s="310" t="s">
        <v>344</v>
      </c>
      <c r="C79" s="310" t="s">
        <v>345</v>
      </c>
      <c r="D79" s="310" t="s">
        <v>72</v>
      </c>
      <c r="E79" s="310" t="s">
        <v>343</v>
      </c>
      <c r="F79" s="310" t="s">
        <v>346</v>
      </c>
      <c r="G79" s="311">
        <v>2400</v>
      </c>
      <c r="H79" s="308">
        <f t="shared" si="0"/>
        <v>0.24</v>
      </c>
    </row>
    <row r="80" spans="1:8" ht="63.75">
      <c r="A80" s="308">
        <v>11</v>
      </c>
      <c r="B80" s="310" t="s">
        <v>347</v>
      </c>
      <c r="C80" s="310" t="s">
        <v>348</v>
      </c>
      <c r="D80" s="310" t="s">
        <v>72</v>
      </c>
      <c r="E80" s="310" t="s">
        <v>326</v>
      </c>
      <c r="F80" s="310" t="s">
        <v>316</v>
      </c>
      <c r="G80" s="311">
        <v>5000</v>
      </c>
      <c r="H80" s="308">
        <f t="shared" si="0"/>
        <v>0.5</v>
      </c>
    </row>
    <row r="81" spans="1:8" ht="63.75">
      <c r="A81" s="308">
        <v>12</v>
      </c>
      <c r="B81" s="310" t="s">
        <v>350</v>
      </c>
      <c r="C81" s="310" t="s">
        <v>351</v>
      </c>
      <c r="D81" s="310" t="s">
        <v>72</v>
      </c>
      <c r="E81" s="310" t="s">
        <v>349</v>
      </c>
      <c r="F81" s="310" t="s">
        <v>352</v>
      </c>
      <c r="G81" s="311">
        <v>2400</v>
      </c>
      <c r="H81" s="308">
        <f t="shared" si="0"/>
        <v>0.24</v>
      </c>
    </row>
    <row r="82" spans="1:8" ht="15.75">
      <c r="A82" s="7"/>
      <c r="B82" s="12" t="s">
        <v>4</v>
      </c>
      <c r="C82" s="12"/>
      <c r="D82" s="12"/>
      <c r="E82" s="12"/>
      <c r="F82" s="2"/>
      <c r="G82" s="2"/>
      <c r="H82" s="307">
        <f>SUM(H70:H81)</f>
        <v>8.549999999999999</v>
      </c>
    </row>
  </sheetData>
  <printOptions/>
  <pageMargins left="0.25" right="0.25" top="0.25" bottom="0.25" header="0.25" footer="0.25"/>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indexed="52"/>
  </sheetPr>
  <dimension ref="A53:H107"/>
  <sheetViews>
    <sheetView tabSelected="1" workbookViewId="0" topLeftCell="A13">
      <selection activeCell="A42" sqref="A42:IV42"/>
    </sheetView>
  </sheetViews>
  <sheetFormatPr defaultColWidth="9.140625" defaultRowHeight="12.75"/>
  <cols>
    <col min="1" max="1" width="11.421875" style="0" customWidth="1"/>
    <col min="2" max="2" width="48.7109375" style="0" customWidth="1"/>
    <col min="3" max="3" width="33.28125" style="0" customWidth="1"/>
    <col min="4" max="4" width="15.57421875" style="0" customWidth="1"/>
    <col min="5" max="5" width="21.140625" style="0" customWidth="1"/>
    <col min="6" max="6" width="13.57421875" style="0" customWidth="1"/>
    <col min="7" max="7" width="13.28125" style="0" customWidth="1"/>
    <col min="8" max="8" width="9.421875" style="0" customWidth="1"/>
  </cols>
  <sheetData>
    <row r="53" spans="1:7" ht="15.75">
      <c r="A53" s="16"/>
      <c r="B53" s="273" t="s">
        <v>181</v>
      </c>
      <c r="C53" s="273"/>
      <c r="D53" s="273"/>
      <c r="E53" s="271"/>
      <c r="F53" s="271"/>
      <c r="G53" s="249"/>
    </row>
    <row r="54" spans="1:7" ht="15.75">
      <c r="A54" s="16"/>
      <c r="B54" s="273"/>
      <c r="C54" s="273"/>
      <c r="D54" s="273"/>
      <c r="E54" s="271"/>
      <c r="F54" s="271"/>
      <c r="G54" s="249"/>
    </row>
    <row r="55" spans="1:7" ht="15.75">
      <c r="A55" s="16"/>
      <c r="B55" s="273" t="s">
        <v>425</v>
      </c>
      <c r="C55" s="273"/>
      <c r="D55" s="273"/>
      <c r="E55" s="290" t="s">
        <v>62</v>
      </c>
      <c r="F55" s="271"/>
      <c r="G55" s="305">
        <f>H73+H107</f>
        <v>6.16</v>
      </c>
    </row>
    <row r="56" spans="1:7" ht="15.75">
      <c r="A56" s="16"/>
      <c r="B56" s="306" t="s">
        <v>426</v>
      </c>
      <c r="C56" s="277"/>
      <c r="D56" s="277"/>
      <c r="E56" s="271"/>
      <c r="F56" s="271"/>
      <c r="G56" s="249"/>
    </row>
    <row r="57" spans="1:7" ht="15.75">
      <c r="A57" s="16"/>
      <c r="B57" s="273"/>
      <c r="C57" s="273"/>
      <c r="D57" s="273"/>
      <c r="E57" s="271"/>
      <c r="F57" s="271"/>
      <c r="G57" s="249"/>
    </row>
    <row r="58" spans="1:7" ht="15.75">
      <c r="A58" s="16"/>
      <c r="B58" s="274" t="s">
        <v>508</v>
      </c>
      <c r="C58" s="274"/>
      <c r="D58" s="274"/>
      <c r="E58" s="250"/>
      <c r="F58" s="250"/>
      <c r="G58" s="249"/>
    </row>
    <row r="59" spans="1:7" ht="15.75">
      <c r="A59" s="16"/>
      <c r="B59" s="273" t="s">
        <v>182</v>
      </c>
      <c r="C59" s="270"/>
      <c r="D59" s="270"/>
      <c r="E59" s="250"/>
      <c r="F59" s="250"/>
      <c r="G59" s="249"/>
    </row>
    <row r="61" spans="1:8" ht="60">
      <c r="A61" s="9" t="s">
        <v>1</v>
      </c>
      <c r="B61" s="5" t="s">
        <v>355</v>
      </c>
      <c r="C61" s="5" t="s">
        <v>11</v>
      </c>
      <c r="D61" s="5" t="s">
        <v>12</v>
      </c>
      <c r="E61" s="5" t="s">
        <v>13</v>
      </c>
      <c r="F61" s="5" t="s">
        <v>14</v>
      </c>
      <c r="G61" s="5" t="s">
        <v>2</v>
      </c>
      <c r="H61" s="9" t="s">
        <v>3</v>
      </c>
    </row>
    <row r="62" spans="1:8" ht="38.25">
      <c r="A62" s="193">
        <v>1</v>
      </c>
      <c r="B62" s="256" t="s">
        <v>16</v>
      </c>
      <c r="C62" s="256" t="s">
        <v>15</v>
      </c>
      <c r="D62" s="256" t="s">
        <v>17</v>
      </c>
      <c r="E62" s="256" t="s">
        <v>360</v>
      </c>
      <c r="F62" s="256" t="s">
        <v>18</v>
      </c>
      <c r="G62" s="193">
        <v>30000</v>
      </c>
      <c r="H62" s="213">
        <f>ROUND(G62*0.25/50000,2)</f>
        <v>0.15</v>
      </c>
    </row>
    <row r="63" spans="1:8" ht="38.25">
      <c r="A63" s="193">
        <v>2</v>
      </c>
      <c r="B63" s="256" t="s">
        <v>16</v>
      </c>
      <c r="C63" s="256" t="s">
        <v>19</v>
      </c>
      <c r="D63" s="256" t="s">
        <v>17</v>
      </c>
      <c r="E63" s="256" t="s">
        <v>360</v>
      </c>
      <c r="F63" s="256" t="s">
        <v>18</v>
      </c>
      <c r="G63" s="193">
        <v>53500</v>
      </c>
      <c r="H63" s="213">
        <f>ROUND(G63*0.25/50000,2)</f>
        <v>0.27</v>
      </c>
    </row>
    <row r="64" spans="1:8" ht="76.5">
      <c r="A64" s="193">
        <v>3</v>
      </c>
      <c r="B64" s="256" t="s">
        <v>21</v>
      </c>
      <c r="C64" s="256" t="s">
        <v>22</v>
      </c>
      <c r="D64" s="256" t="s">
        <v>20</v>
      </c>
      <c r="E64" s="256" t="s">
        <v>361</v>
      </c>
      <c r="F64" s="256" t="s">
        <v>23</v>
      </c>
      <c r="G64" s="193">
        <v>1023910</v>
      </c>
      <c r="H64" s="213">
        <f>ROUND(G64*0.25/50000,2)</f>
        <v>5.12</v>
      </c>
    </row>
    <row r="65" spans="1:8" ht="38.25">
      <c r="A65" s="193">
        <v>4</v>
      </c>
      <c r="B65" s="256" t="s">
        <v>24</v>
      </c>
      <c r="C65" s="256" t="s">
        <v>526</v>
      </c>
      <c r="D65" s="256" t="s">
        <v>25</v>
      </c>
      <c r="E65" s="312" t="s">
        <v>362</v>
      </c>
      <c r="F65" s="256" t="s">
        <v>18</v>
      </c>
      <c r="G65" s="193">
        <v>104500</v>
      </c>
      <c r="H65" s="193">
        <v>0</v>
      </c>
    </row>
    <row r="66" spans="1:8" ht="38.25">
      <c r="A66" s="193">
        <v>5</v>
      </c>
      <c r="B66" s="256" t="s">
        <v>520</v>
      </c>
      <c r="C66" s="256" t="s">
        <v>525</v>
      </c>
      <c r="D66" s="256" t="s">
        <v>25</v>
      </c>
      <c r="E66" s="256" t="s">
        <v>363</v>
      </c>
      <c r="F66" s="256" t="s">
        <v>26</v>
      </c>
      <c r="G66" s="193">
        <v>463760</v>
      </c>
      <c r="H66" s="193">
        <v>0</v>
      </c>
    </row>
    <row r="67" spans="1:8" ht="54" customHeight="1">
      <c r="A67" s="193">
        <v>6</v>
      </c>
      <c r="B67" s="256" t="s">
        <v>27</v>
      </c>
      <c r="C67" s="256" t="s">
        <v>523</v>
      </c>
      <c r="D67" s="256" t="s">
        <v>25</v>
      </c>
      <c r="E67" s="256" t="s">
        <v>516</v>
      </c>
      <c r="F67" s="256" t="s">
        <v>26</v>
      </c>
      <c r="G67" s="193">
        <v>410000</v>
      </c>
      <c r="H67" s="193">
        <v>0</v>
      </c>
    </row>
    <row r="68" spans="1:8" ht="47.25" customHeight="1">
      <c r="A68" s="193">
        <v>7</v>
      </c>
      <c r="B68" s="256" t="s">
        <v>28</v>
      </c>
      <c r="C68" s="256" t="s">
        <v>29</v>
      </c>
      <c r="D68" s="279" t="s">
        <v>25</v>
      </c>
      <c r="E68" s="312" t="s">
        <v>362</v>
      </c>
      <c r="F68" s="256" t="s">
        <v>23</v>
      </c>
      <c r="G68" s="193">
        <v>53500</v>
      </c>
      <c r="H68" s="193">
        <v>0</v>
      </c>
    </row>
    <row r="69" spans="1:8" ht="38.25">
      <c r="A69" s="193">
        <v>8</v>
      </c>
      <c r="B69" s="256" t="s">
        <v>521</v>
      </c>
      <c r="C69" s="256" t="s">
        <v>30</v>
      </c>
      <c r="D69" s="256" t="s">
        <v>31</v>
      </c>
      <c r="E69" s="256" t="s">
        <v>517</v>
      </c>
      <c r="F69" s="256" t="s">
        <v>32</v>
      </c>
      <c r="G69" s="193">
        <v>4000</v>
      </c>
      <c r="H69" s="193">
        <v>0</v>
      </c>
    </row>
    <row r="70" spans="1:8" ht="78.75" customHeight="1">
      <c r="A70" s="193">
        <v>9</v>
      </c>
      <c r="B70" s="256" t="s">
        <v>33</v>
      </c>
      <c r="C70" s="256" t="s">
        <v>524</v>
      </c>
      <c r="D70" s="256" t="s">
        <v>34</v>
      </c>
      <c r="E70" s="256" t="s">
        <v>518</v>
      </c>
      <c r="F70" s="256" t="s">
        <v>23</v>
      </c>
      <c r="G70" s="193">
        <v>33800</v>
      </c>
      <c r="H70" s="193">
        <v>0</v>
      </c>
    </row>
    <row r="71" spans="1:8" ht="51">
      <c r="A71" s="193">
        <v>10</v>
      </c>
      <c r="B71" s="171" t="s">
        <v>45</v>
      </c>
      <c r="C71" s="171" t="s">
        <v>522</v>
      </c>
      <c r="D71" s="171" t="s">
        <v>34</v>
      </c>
      <c r="E71" s="171" t="s">
        <v>519</v>
      </c>
      <c r="F71" s="171" t="s">
        <v>500</v>
      </c>
      <c r="G71" s="193" t="s">
        <v>44</v>
      </c>
      <c r="H71" s="193">
        <v>0</v>
      </c>
    </row>
    <row r="72" spans="1:8" ht="14.25">
      <c r="A72" s="7"/>
      <c r="B72" s="2"/>
      <c r="C72" s="2"/>
      <c r="D72" s="2"/>
      <c r="E72" s="2"/>
      <c r="F72" s="294"/>
      <c r="G72" s="294"/>
      <c r="H72" s="294"/>
    </row>
    <row r="73" spans="1:8" ht="15.75">
      <c r="A73" s="7"/>
      <c r="B73" s="304" t="s">
        <v>4</v>
      </c>
      <c r="C73" s="12"/>
      <c r="D73" s="12"/>
      <c r="E73" s="2"/>
      <c r="F73" s="294"/>
      <c r="G73" s="294"/>
      <c r="H73" s="297">
        <f>SUM(H61:H71)</f>
        <v>5.54</v>
      </c>
    </row>
    <row r="77" spans="2:4" ht="15.75">
      <c r="B77" s="274" t="s">
        <v>509</v>
      </c>
      <c r="C77" s="274"/>
      <c r="D77" s="274"/>
    </row>
    <row r="78" spans="1:4" ht="15.75">
      <c r="A78" s="10"/>
      <c r="B78" s="273" t="s">
        <v>184</v>
      </c>
      <c r="C78" s="270"/>
      <c r="D78" s="270"/>
    </row>
    <row r="80" spans="1:8" ht="60">
      <c r="A80" s="9" t="s">
        <v>1</v>
      </c>
      <c r="B80" s="5" t="s">
        <v>357</v>
      </c>
      <c r="C80" s="5" t="s">
        <v>43</v>
      </c>
      <c r="D80" s="5" t="s">
        <v>358</v>
      </c>
      <c r="E80" s="5" t="s">
        <v>359</v>
      </c>
      <c r="F80" s="5" t="s">
        <v>14</v>
      </c>
      <c r="G80" s="5" t="s">
        <v>2</v>
      </c>
      <c r="H80" s="9" t="s">
        <v>3</v>
      </c>
    </row>
    <row r="81" spans="1:8" ht="57">
      <c r="A81" s="255">
        <v>1</v>
      </c>
      <c r="B81" s="291" t="s">
        <v>36</v>
      </c>
      <c r="C81" s="291" t="s">
        <v>294</v>
      </c>
      <c r="D81" s="291" t="s">
        <v>35</v>
      </c>
      <c r="E81" s="295" t="s">
        <v>38</v>
      </c>
      <c r="F81" s="291" t="s">
        <v>37</v>
      </c>
      <c r="G81" s="291">
        <v>20471</v>
      </c>
      <c r="H81" s="5">
        <f>ROUND(G81*0.25/10000,2)</f>
        <v>0.51</v>
      </c>
    </row>
    <row r="82" spans="1:8" ht="47.25" customHeight="1">
      <c r="A82" s="255">
        <v>2</v>
      </c>
      <c r="B82" s="293" t="s">
        <v>40</v>
      </c>
      <c r="C82" s="293" t="s">
        <v>87</v>
      </c>
      <c r="D82" s="293" t="s">
        <v>17</v>
      </c>
      <c r="E82" s="5" t="s">
        <v>41</v>
      </c>
      <c r="F82" s="293" t="s">
        <v>39</v>
      </c>
      <c r="G82" s="296">
        <v>4302</v>
      </c>
      <c r="H82" s="5">
        <f>ROUND(G82*0.25/10000,2)</f>
        <v>0.11</v>
      </c>
    </row>
    <row r="83" spans="1:8" ht="57">
      <c r="A83" s="255">
        <v>3</v>
      </c>
      <c r="B83" s="299" t="s">
        <v>46</v>
      </c>
      <c r="C83" s="292" t="s">
        <v>88</v>
      </c>
      <c r="D83" s="292" t="s">
        <v>34</v>
      </c>
      <c r="E83" s="292" t="s">
        <v>293</v>
      </c>
      <c r="F83" s="292" t="s">
        <v>496</v>
      </c>
      <c r="G83" s="300" t="s">
        <v>260</v>
      </c>
      <c r="H83" s="293">
        <v>0</v>
      </c>
    </row>
    <row r="84" spans="1:8" ht="43.5">
      <c r="A84" s="255">
        <v>4</v>
      </c>
      <c r="B84" s="298" t="s">
        <v>99</v>
      </c>
      <c r="C84" s="292" t="s">
        <v>89</v>
      </c>
      <c r="D84" s="292" t="s">
        <v>34</v>
      </c>
      <c r="E84" s="5" t="s">
        <v>295</v>
      </c>
      <c r="F84" s="292" t="s">
        <v>495</v>
      </c>
      <c r="G84" s="300" t="s">
        <v>261</v>
      </c>
      <c r="H84" s="293">
        <v>0</v>
      </c>
    </row>
    <row r="85" spans="1:8" ht="57">
      <c r="A85" s="255">
        <v>5</v>
      </c>
      <c r="B85" s="298" t="s">
        <v>262</v>
      </c>
      <c r="C85" s="292" t="s">
        <v>90</v>
      </c>
      <c r="D85" s="292" t="s">
        <v>34</v>
      </c>
      <c r="E85" s="5" t="s">
        <v>296</v>
      </c>
      <c r="F85" s="292" t="s">
        <v>494</v>
      </c>
      <c r="G85" s="300" t="s">
        <v>263</v>
      </c>
      <c r="H85" s="293">
        <v>0</v>
      </c>
    </row>
    <row r="86" spans="1:8" ht="57">
      <c r="A86" s="255">
        <v>6</v>
      </c>
      <c r="B86" s="298" t="s">
        <v>98</v>
      </c>
      <c r="C86" s="292" t="s">
        <v>91</v>
      </c>
      <c r="D86" s="292" t="s">
        <v>34</v>
      </c>
      <c r="E86" s="5" t="s">
        <v>296</v>
      </c>
      <c r="F86" s="292" t="s">
        <v>494</v>
      </c>
      <c r="G86" s="300" t="s">
        <v>264</v>
      </c>
      <c r="H86" s="293">
        <v>0</v>
      </c>
    </row>
    <row r="87" spans="1:8" ht="123.75" customHeight="1">
      <c r="A87" s="255">
        <v>7</v>
      </c>
      <c r="B87" s="292" t="s">
        <v>265</v>
      </c>
      <c r="C87" s="292" t="s">
        <v>92</v>
      </c>
      <c r="D87" s="292" t="s">
        <v>266</v>
      </c>
      <c r="E87" s="292" t="s">
        <v>70</v>
      </c>
      <c r="F87" s="292" t="s">
        <v>493</v>
      </c>
      <c r="G87" s="300">
        <v>241800</v>
      </c>
      <c r="H87" s="293">
        <v>0</v>
      </c>
    </row>
    <row r="88" spans="1:8" ht="57">
      <c r="A88" s="255">
        <v>8</v>
      </c>
      <c r="B88" s="292" t="s">
        <v>97</v>
      </c>
      <c r="C88" s="292" t="s">
        <v>93</v>
      </c>
      <c r="D88" s="292" t="s">
        <v>34</v>
      </c>
      <c r="E88" s="5" t="s">
        <v>71</v>
      </c>
      <c r="F88" s="292" t="s">
        <v>37</v>
      </c>
      <c r="G88" s="300">
        <v>20000</v>
      </c>
      <c r="H88" s="293">
        <v>0</v>
      </c>
    </row>
    <row r="89" spans="1:8" ht="71.25">
      <c r="A89" s="255">
        <v>9</v>
      </c>
      <c r="B89" s="292" t="s">
        <v>267</v>
      </c>
      <c r="C89" s="292" t="s">
        <v>94</v>
      </c>
      <c r="D89" s="292" t="s">
        <v>269</v>
      </c>
      <c r="E89" s="5" t="s">
        <v>72</v>
      </c>
      <c r="F89" s="292" t="s">
        <v>492</v>
      </c>
      <c r="G89" s="300">
        <v>60000</v>
      </c>
      <c r="H89" s="293">
        <v>0</v>
      </c>
    </row>
    <row r="90" spans="1:8" ht="71.25">
      <c r="A90" s="255">
        <v>10</v>
      </c>
      <c r="B90" s="292" t="s">
        <v>270</v>
      </c>
      <c r="C90" s="292" t="s">
        <v>95</v>
      </c>
      <c r="D90" s="292" t="s">
        <v>269</v>
      </c>
      <c r="E90" s="5" t="s">
        <v>72</v>
      </c>
      <c r="F90" s="292" t="s">
        <v>492</v>
      </c>
      <c r="G90" s="300">
        <v>30000</v>
      </c>
      <c r="H90" s="293">
        <v>0</v>
      </c>
    </row>
    <row r="91" spans="1:8" ht="57.75">
      <c r="A91" s="255">
        <v>11</v>
      </c>
      <c r="B91" s="292" t="s">
        <v>96</v>
      </c>
      <c r="C91" s="292" t="s">
        <v>268</v>
      </c>
      <c r="D91" s="292" t="s">
        <v>34</v>
      </c>
      <c r="E91" s="5" t="s">
        <v>73</v>
      </c>
      <c r="F91" s="292" t="s">
        <v>37</v>
      </c>
      <c r="G91" s="300">
        <v>13300</v>
      </c>
      <c r="H91" s="293">
        <v>0</v>
      </c>
    </row>
    <row r="92" spans="1:8" ht="66" customHeight="1">
      <c r="A92" s="255">
        <v>12</v>
      </c>
      <c r="B92" s="292" t="s">
        <v>271</v>
      </c>
      <c r="C92" s="292" t="s">
        <v>272</v>
      </c>
      <c r="D92" s="292" t="s">
        <v>269</v>
      </c>
      <c r="E92" s="292" t="s">
        <v>74</v>
      </c>
      <c r="F92" s="292" t="s">
        <v>491</v>
      </c>
      <c r="G92" s="300">
        <v>82445</v>
      </c>
      <c r="H92" s="293">
        <v>0</v>
      </c>
    </row>
    <row r="93" spans="1:8" ht="71.25">
      <c r="A93" s="255">
        <v>13</v>
      </c>
      <c r="B93" s="292" t="s">
        <v>273</v>
      </c>
      <c r="C93" s="292" t="s">
        <v>274</v>
      </c>
      <c r="D93" s="292" t="s">
        <v>269</v>
      </c>
      <c r="E93" s="5" t="s">
        <v>75</v>
      </c>
      <c r="F93" s="292" t="s">
        <v>275</v>
      </c>
      <c r="G93" s="300">
        <v>56000</v>
      </c>
      <c r="H93" s="293">
        <v>0</v>
      </c>
    </row>
    <row r="94" spans="1:8" ht="71.25">
      <c r="A94" s="255">
        <v>14</v>
      </c>
      <c r="B94" s="292" t="s">
        <v>276</v>
      </c>
      <c r="C94" s="292" t="s">
        <v>277</v>
      </c>
      <c r="D94" s="292" t="s">
        <v>269</v>
      </c>
      <c r="E94" s="5" t="s">
        <v>76</v>
      </c>
      <c r="F94" s="292" t="s">
        <v>278</v>
      </c>
      <c r="G94" s="300">
        <v>54000</v>
      </c>
      <c r="H94" s="293">
        <v>0</v>
      </c>
    </row>
    <row r="95" spans="1:8" ht="71.25">
      <c r="A95" s="255">
        <v>15</v>
      </c>
      <c r="B95" s="292" t="s">
        <v>279</v>
      </c>
      <c r="C95" s="292" t="s">
        <v>280</v>
      </c>
      <c r="D95" s="292" t="s">
        <v>281</v>
      </c>
      <c r="E95" s="292" t="s">
        <v>77</v>
      </c>
      <c r="F95" s="292" t="s">
        <v>282</v>
      </c>
      <c r="G95" s="301">
        <v>5000</v>
      </c>
      <c r="H95" s="293">
        <v>0</v>
      </c>
    </row>
    <row r="96" spans="1:8" ht="54" customHeight="1">
      <c r="A96" s="255">
        <v>16</v>
      </c>
      <c r="B96" s="292" t="s">
        <v>283</v>
      </c>
      <c r="C96" s="292" t="s">
        <v>284</v>
      </c>
      <c r="D96" s="292" t="s">
        <v>285</v>
      </c>
      <c r="E96" s="292" t="s">
        <v>78</v>
      </c>
      <c r="F96" s="292" t="s">
        <v>286</v>
      </c>
      <c r="G96" s="300">
        <v>2500</v>
      </c>
      <c r="H96" s="293">
        <v>0</v>
      </c>
    </row>
    <row r="97" spans="1:8" ht="85.5">
      <c r="A97" s="255">
        <v>17</v>
      </c>
      <c r="B97" s="292" t="s">
        <v>100</v>
      </c>
      <c r="C97" s="292" t="s">
        <v>101</v>
      </c>
      <c r="D97" s="292" t="s">
        <v>287</v>
      </c>
      <c r="E97" s="292" t="s">
        <v>79</v>
      </c>
      <c r="F97" s="292" t="s">
        <v>497</v>
      </c>
      <c r="G97" s="300">
        <v>1300</v>
      </c>
      <c r="H97" s="293">
        <v>0</v>
      </c>
    </row>
    <row r="98" spans="1:8" ht="42.75">
      <c r="A98" s="255">
        <v>18</v>
      </c>
      <c r="B98" s="292" t="s">
        <v>102</v>
      </c>
      <c r="C98" s="292" t="s">
        <v>103</v>
      </c>
      <c r="D98" s="292" t="s">
        <v>34</v>
      </c>
      <c r="E98" s="5" t="s">
        <v>80</v>
      </c>
      <c r="F98" s="292" t="s">
        <v>498</v>
      </c>
      <c r="G98" s="300">
        <v>8800</v>
      </c>
      <c r="H98" s="293">
        <v>0</v>
      </c>
    </row>
    <row r="99" spans="1:8" ht="57">
      <c r="A99" s="255">
        <v>19</v>
      </c>
      <c r="B99" s="292" t="s">
        <v>288</v>
      </c>
      <c r="C99" s="292" t="s">
        <v>106</v>
      </c>
      <c r="D99" s="292" t="s">
        <v>34</v>
      </c>
      <c r="E99" s="5" t="s">
        <v>296</v>
      </c>
      <c r="F99" s="292" t="s">
        <v>498</v>
      </c>
      <c r="G99" s="300">
        <v>17500</v>
      </c>
      <c r="H99" s="293">
        <v>0</v>
      </c>
    </row>
    <row r="100" spans="1:8" ht="57.75">
      <c r="A100" s="255">
        <v>20</v>
      </c>
      <c r="B100" s="292" t="s">
        <v>104</v>
      </c>
      <c r="C100" s="292" t="s">
        <v>105</v>
      </c>
      <c r="D100" s="292" t="s">
        <v>289</v>
      </c>
      <c r="E100" s="292" t="s">
        <v>81</v>
      </c>
      <c r="F100" s="292" t="s">
        <v>290</v>
      </c>
      <c r="G100" s="300">
        <v>8000</v>
      </c>
      <c r="H100" s="293">
        <v>0</v>
      </c>
    </row>
    <row r="101" spans="1:8" ht="71.25">
      <c r="A101" s="255">
        <v>21</v>
      </c>
      <c r="B101" s="292" t="s">
        <v>107</v>
      </c>
      <c r="C101" s="292" t="s">
        <v>108</v>
      </c>
      <c r="D101" s="292" t="s">
        <v>269</v>
      </c>
      <c r="E101" s="292" t="s">
        <v>82</v>
      </c>
      <c r="F101" s="292" t="s">
        <v>499</v>
      </c>
      <c r="G101" s="300">
        <v>8000</v>
      </c>
      <c r="H101" s="293">
        <v>0</v>
      </c>
    </row>
    <row r="102" spans="1:8" ht="29.25">
      <c r="A102" s="255">
        <v>22</v>
      </c>
      <c r="B102" s="292" t="s">
        <v>109</v>
      </c>
      <c r="C102" s="292" t="s">
        <v>110</v>
      </c>
      <c r="D102" s="292" t="s">
        <v>269</v>
      </c>
      <c r="E102" s="292" t="s">
        <v>82</v>
      </c>
      <c r="F102" s="302" t="s">
        <v>291</v>
      </c>
      <c r="G102" s="300">
        <v>13100</v>
      </c>
      <c r="H102" s="293">
        <v>0</v>
      </c>
    </row>
    <row r="103" spans="1:8" ht="113.25" customHeight="1">
      <c r="A103" s="255">
        <v>23</v>
      </c>
      <c r="B103" s="292" t="s">
        <v>292</v>
      </c>
      <c r="C103" s="292" t="s">
        <v>111</v>
      </c>
      <c r="D103" s="292" t="s">
        <v>287</v>
      </c>
      <c r="E103" s="292" t="s">
        <v>79</v>
      </c>
      <c r="F103" s="292" t="s">
        <v>83</v>
      </c>
      <c r="G103" s="300">
        <v>4000</v>
      </c>
      <c r="H103" s="293">
        <v>0</v>
      </c>
    </row>
    <row r="104" spans="1:8" ht="74.25" customHeight="1">
      <c r="A104" s="255">
        <v>24</v>
      </c>
      <c r="B104" s="292" t="s">
        <v>113</v>
      </c>
      <c r="C104" s="292" t="s">
        <v>112</v>
      </c>
      <c r="D104" s="292" t="s">
        <v>287</v>
      </c>
      <c r="E104" s="292" t="s">
        <v>79</v>
      </c>
      <c r="F104" s="292" t="s">
        <v>84</v>
      </c>
      <c r="G104" s="300">
        <v>6000</v>
      </c>
      <c r="H104" s="293">
        <v>0</v>
      </c>
    </row>
    <row r="105" spans="1:8" ht="42.75">
      <c r="A105" s="255">
        <v>25</v>
      </c>
      <c r="B105" s="292" t="s">
        <v>114</v>
      </c>
      <c r="C105" s="292" t="s">
        <v>115</v>
      </c>
      <c r="D105" s="292" t="s">
        <v>34</v>
      </c>
      <c r="E105" s="5" t="s">
        <v>86</v>
      </c>
      <c r="F105" s="292" t="s">
        <v>85</v>
      </c>
      <c r="G105" s="303">
        <v>2950</v>
      </c>
      <c r="H105" s="293">
        <v>0</v>
      </c>
    </row>
    <row r="106" spans="1:8" ht="12.75">
      <c r="A106" s="2"/>
      <c r="B106" s="2"/>
      <c r="C106" s="2"/>
      <c r="D106" s="2"/>
      <c r="E106" s="2"/>
      <c r="F106" s="2"/>
      <c r="G106" s="2"/>
      <c r="H106" s="2"/>
    </row>
    <row r="107" spans="1:8" ht="15.75">
      <c r="A107" s="7"/>
      <c r="B107" s="12" t="s">
        <v>4</v>
      </c>
      <c r="C107" s="12"/>
      <c r="D107" s="12"/>
      <c r="E107" s="2"/>
      <c r="F107" s="2"/>
      <c r="G107" s="2"/>
      <c r="H107" s="307">
        <f>SUM(H81:H106)</f>
        <v>0.62</v>
      </c>
    </row>
  </sheetData>
  <printOptions/>
  <pageMargins left="0.25" right="0.25" top="0.25" bottom="0.25" header="0" footer="0"/>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indexed="49"/>
  </sheetPr>
  <dimension ref="A3:I41"/>
  <sheetViews>
    <sheetView workbookViewId="0" topLeftCell="A1">
      <selection activeCell="E25" sqref="E25"/>
    </sheetView>
  </sheetViews>
  <sheetFormatPr defaultColWidth="9.140625" defaultRowHeight="12.75"/>
  <cols>
    <col min="2" max="2" width="9.421875" style="0" customWidth="1"/>
    <col min="3" max="3" width="71.7109375" style="0" customWidth="1"/>
    <col min="4" max="4" width="13.140625" style="0" customWidth="1"/>
    <col min="5" max="5" width="10.8515625" style="0" customWidth="1"/>
    <col min="6" max="6" width="23.140625" style="0" customWidth="1"/>
    <col min="7" max="7" width="13.7109375" style="0" customWidth="1"/>
    <col min="8" max="8" width="18.140625" style="0" customWidth="1"/>
  </cols>
  <sheetData>
    <row r="3" spans="4:8" ht="27" customHeight="1">
      <c r="D3" s="95" t="s">
        <v>468</v>
      </c>
      <c r="E3" s="95" t="s">
        <v>149</v>
      </c>
      <c r="F3" s="95" t="s">
        <v>373</v>
      </c>
      <c r="G3" s="35"/>
      <c r="H3" s="35"/>
    </row>
    <row r="4" spans="1:8" ht="22.5" customHeight="1">
      <c r="A4" s="109" t="s">
        <v>405</v>
      </c>
      <c r="B4" s="348" t="s">
        <v>157</v>
      </c>
      <c r="C4" s="349"/>
      <c r="D4" s="349"/>
      <c r="E4" s="349"/>
      <c r="F4" s="349"/>
      <c r="G4" s="349"/>
      <c r="H4" s="350"/>
    </row>
    <row r="5" spans="1:8" ht="39" customHeight="1">
      <c r="A5" s="19">
        <v>14</v>
      </c>
      <c r="B5" s="323" t="s">
        <v>437</v>
      </c>
      <c r="C5" s="325"/>
      <c r="D5" s="171" t="s">
        <v>235</v>
      </c>
      <c r="E5" s="259">
        <v>0.956</v>
      </c>
      <c r="F5" s="231">
        <f aca="true" t="shared" si="0" ref="F5:F14">E5+0.1</f>
        <v>1.056</v>
      </c>
      <c r="G5" s="259">
        <v>0</v>
      </c>
      <c r="H5" s="231">
        <f>F5+G5</f>
        <v>1.056</v>
      </c>
    </row>
    <row r="6" spans="1:8" ht="43.5" customHeight="1">
      <c r="A6" s="19">
        <v>13</v>
      </c>
      <c r="B6" s="327" t="s">
        <v>195</v>
      </c>
      <c r="C6" s="325"/>
      <c r="D6" s="194" t="s">
        <v>462</v>
      </c>
      <c r="E6" s="259">
        <v>2.357</v>
      </c>
      <c r="F6" s="231">
        <f t="shared" si="0"/>
        <v>2.4570000000000003</v>
      </c>
      <c r="G6" s="259">
        <v>0</v>
      </c>
      <c r="H6" s="231">
        <f aca="true" t="shared" si="1" ref="H6:H14">F6+G6</f>
        <v>2.4570000000000003</v>
      </c>
    </row>
    <row r="7" spans="1:8" ht="40.5" customHeight="1">
      <c r="A7" s="19">
        <v>12</v>
      </c>
      <c r="B7" s="323" t="s">
        <v>57</v>
      </c>
      <c r="C7" s="325"/>
      <c r="D7" s="34" t="s">
        <v>377</v>
      </c>
      <c r="E7" s="171">
        <v>1.345</v>
      </c>
      <c r="F7" s="48">
        <f t="shared" si="0"/>
        <v>1.445</v>
      </c>
      <c r="G7" s="171">
        <v>0</v>
      </c>
      <c r="H7" s="48">
        <f t="shared" si="1"/>
        <v>1.445</v>
      </c>
    </row>
    <row r="8" spans="1:8" ht="41.25" customHeight="1">
      <c r="A8" s="19">
        <v>11</v>
      </c>
      <c r="B8" s="326" t="s">
        <v>234</v>
      </c>
      <c r="C8" s="352"/>
      <c r="D8" s="241" t="s">
        <v>463</v>
      </c>
      <c r="E8" s="241">
        <v>0.903</v>
      </c>
      <c r="F8" s="48">
        <f t="shared" si="0"/>
        <v>1.0030000000000001</v>
      </c>
      <c r="G8" s="171">
        <v>0</v>
      </c>
      <c r="H8" s="48">
        <f t="shared" si="1"/>
        <v>1.0030000000000001</v>
      </c>
    </row>
    <row r="9" spans="1:8" ht="42" customHeight="1">
      <c r="A9" s="19">
        <v>10</v>
      </c>
      <c r="B9" s="326" t="s">
        <v>490</v>
      </c>
      <c r="C9" s="352"/>
      <c r="D9" s="241" t="s">
        <v>387</v>
      </c>
      <c r="E9" s="241">
        <v>0.797</v>
      </c>
      <c r="F9" s="48">
        <f t="shared" si="0"/>
        <v>0.897</v>
      </c>
      <c r="G9" s="171">
        <v>0</v>
      </c>
      <c r="H9" s="48">
        <f t="shared" si="1"/>
        <v>0.897</v>
      </c>
    </row>
    <row r="10" spans="1:8" ht="54" customHeight="1">
      <c r="A10" s="19">
        <v>9</v>
      </c>
      <c r="B10" s="323" t="s">
        <v>58</v>
      </c>
      <c r="C10" s="324"/>
      <c r="D10" s="171" t="s">
        <v>221</v>
      </c>
      <c r="E10" s="171">
        <v>0.811</v>
      </c>
      <c r="F10" s="48">
        <f t="shared" si="0"/>
        <v>0.911</v>
      </c>
      <c r="G10" s="171">
        <v>0</v>
      </c>
      <c r="H10" s="48">
        <f t="shared" si="1"/>
        <v>0.911</v>
      </c>
    </row>
    <row r="11" spans="1:8" ht="51" customHeight="1">
      <c r="A11" s="19">
        <v>8</v>
      </c>
      <c r="B11" s="327" t="s">
        <v>489</v>
      </c>
      <c r="C11" s="360"/>
      <c r="D11" s="34" t="s">
        <v>480</v>
      </c>
      <c r="E11" s="171">
        <v>0.988</v>
      </c>
      <c r="F11" s="48">
        <f t="shared" si="0"/>
        <v>1.088</v>
      </c>
      <c r="G11" s="171">
        <v>0</v>
      </c>
      <c r="H11" s="48">
        <f t="shared" si="1"/>
        <v>1.088</v>
      </c>
    </row>
    <row r="12" spans="1:8" ht="39.75" customHeight="1">
      <c r="A12" s="19">
        <v>7</v>
      </c>
      <c r="B12" s="323" t="s">
        <v>464</v>
      </c>
      <c r="C12" s="325"/>
      <c r="D12" s="34" t="s">
        <v>479</v>
      </c>
      <c r="E12" s="171">
        <v>1.735</v>
      </c>
      <c r="F12" s="48">
        <f t="shared" si="0"/>
        <v>1.8350000000000002</v>
      </c>
      <c r="G12" s="171">
        <v>0</v>
      </c>
      <c r="H12" s="48">
        <f t="shared" si="1"/>
        <v>1.8350000000000002</v>
      </c>
    </row>
    <row r="13" spans="1:8" ht="52.5" customHeight="1">
      <c r="A13" s="21">
        <v>6</v>
      </c>
      <c r="B13" s="351" t="s">
        <v>308</v>
      </c>
      <c r="C13" s="352"/>
      <c r="D13" s="34" t="s">
        <v>479</v>
      </c>
      <c r="E13" s="171">
        <v>1.735</v>
      </c>
      <c r="F13" s="48">
        <f t="shared" si="0"/>
        <v>1.8350000000000002</v>
      </c>
      <c r="G13" s="32">
        <v>0</v>
      </c>
      <c r="H13" s="48">
        <f t="shared" si="1"/>
        <v>1.8350000000000002</v>
      </c>
    </row>
    <row r="14" spans="1:8" ht="55.5" customHeight="1">
      <c r="A14" s="21">
        <v>5</v>
      </c>
      <c r="B14" s="353" t="s">
        <v>465</v>
      </c>
      <c r="C14" s="329"/>
      <c r="D14" s="34" t="s">
        <v>480</v>
      </c>
      <c r="E14" s="34">
        <v>0.988</v>
      </c>
      <c r="F14" s="48">
        <f t="shared" si="0"/>
        <v>1.088</v>
      </c>
      <c r="G14" s="32">
        <f>SUM(E15:E17)</f>
        <v>3.275</v>
      </c>
      <c r="H14" s="48">
        <f t="shared" si="1"/>
        <v>4.3629999999999995</v>
      </c>
    </row>
    <row r="15" spans="1:9" ht="54" customHeight="1">
      <c r="A15" s="21"/>
      <c r="B15" s="257">
        <v>1</v>
      </c>
      <c r="C15" s="177" t="s">
        <v>384</v>
      </c>
      <c r="D15" s="85" t="s">
        <v>385</v>
      </c>
      <c r="E15" s="85">
        <v>2.052</v>
      </c>
      <c r="F15" s="172"/>
      <c r="G15" s="124"/>
      <c r="H15" s="173"/>
      <c r="I15" s="4"/>
    </row>
    <row r="16" spans="1:9" ht="65.25" customHeight="1">
      <c r="A16" s="21"/>
      <c r="B16" s="175">
        <v>2</v>
      </c>
      <c r="C16" s="178" t="s">
        <v>456</v>
      </c>
      <c r="D16" s="85" t="s">
        <v>457</v>
      </c>
      <c r="E16" s="85">
        <v>0.492</v>
      </c>
      <c r="F16" s="101"/>
      <c r="G16" s="102"/>
      <c r="H16" s="129"/>
      <c r="I16" s="4"/>
    </row>
    <row r="17" spans="1:9" ht="66" customHeight="1">
      <c r="A17" s="21"/>
      <c r="B17" s="175">
        <v>3</v>
      </c>
      <c r="C17" s="178" t="s">
        <v>458</v>
      </c>
      <c r="D17" s="85" t="s">
        <v>387</v>
      </c>
      <c r="E17" s="85">
        <v>0.731</v>
      </c>
      <c r="F17" s="101"/>
      <c r="G17" s="102"/>
      <c r="H17" s="129"/>
      <c r="I17" s="4"/>
    </row>
    <row r="18" spans="1:8" ht="41.25" customHeight="1">
      <c r="A18" s="21">
        <v>4</v>
      </c>
      <c r="B18" s="330" t="s">
        <v>466</v>
      </c>
      <c r="C18" s="352"/>
      <c r="D18" s="34" t="s">
        <v>480</v>
      </c>
      <c r="E18" s="34">
        <v>0.988</v>
      </c>
      <c r="F18" s="99">
        <f>E18+0.1</f>
        <v>1.088</v>
      </c>
      <c r="G18" s="100">
        <f>SUM(E19:E23)</f>
        <v>7.013999999999999</v>
      </c>
      <c r="H18" s="99">
        <f>F18+G18</f>
        <v>8.102</v>
      </c>
    </row>
    <row r="19" spans="1:9" ht="39" customHeight="1">
      <c r="A19" s="21"/>
      <c r="B19" s="174">
        <v>1</v>
      </c>
      <c r="C19" s="176" t="s">
        <v>8</v>
      </c>
      <c r="D19" s="319" t="s">
        <v>7</v>
      </c>
      <c r="E19" s="243">
        <v>2.912</v>
      </c>
      <c r="F19" s="101"/>
      <c r="G19" s="102"/>
      <c r="H19" s="129"/>
      <c r="I19" s="4"/>
    </row>
    <row r="20" spans="1:9" ht="51" customHeight="1">
      <c r="A20" s="21"/>
      <c r="B20" s="174">
        <v>2</v>
      </c>
      <c r="C20" s="180" t="s">
        <v>198</v>
      </c>
      <c r="D20" s="85" t="s">
        <v>387</v>
      </c>
      <c r="E20" s="243">
        <v>1.091</v>
      </c>
      <c r="F20" s="186"/>
      <c r="G20" s="157"/>
      <c r="H20" s="187"/>
      <c r="I20" s="4"/>
    </row>
    <row r="21" spans="1:9" ht="39" customHeight="1">
      <c r="A21" s="21"/>
      <c r="B21" s="181">
        <v>3</v>
      </c>
      <c r="C21" s="182" t="s">
        <v>381</v>
      </c>
      <c r="D21" s="224" t="s">
        <v>382</v>
      </c>
      <c r="E21" s="243">
        <v>1.433</v>
      </c>
      <c r="F21" s="186"/>
      <c r="G21" s="157"/>
      <c r="H21" s="187"/>
      <c r="I21" s="4"/>
    </row>
    <row r="22" spans="1:9" ht="39" customHeight="1">
      <c r="A22" s="21"/>
      <c r="B22" s="181">
        <v>4</v>
      </c>
      <c r="C22" s="178" t="s">
        <v>388</v>
      </c>
      <c r="D22" s="85" t="s">
        <v>387</v>
      </c>
      <c r="E22" s="243">
        <v>0.731</v>
      </c>
      <c r="F22" s="186"/>
      <c r="G22" s="157"/>
      <c r="H22" s="187"/>
      <c r="I22" s="4"/>
    </row>
    <row r="23" spans="1:8" ht="51">
      <c r="A23" s="7"/>
      <c r="B23" s="46">
        <v>5</v>
      </c>
      <c r="C23" s="179" t="s">
        <v>151</v>
      </c>
      <c r="D23" s="112" t="s">
        <v>150</v>
      </c>
      <c r="E23" s="244">
        <v>0.847</v>
      </c>
      <c r="F23" s="246"/>
      <c r="G23" s="247"/>
      <c r="H23" s="248"/>
    </row>
    <row r="24" spans="1:8" ht="39.75" customHeight="1">
      <c r="A24" s="21">
        <v>3</v>
      </c>
      <c r="B24" s="356" t="s">
        <v>152</v>
      </c>
      <c r="C24" s="359"/>
      <c r="D24" s="308" t="s">
        <v>481</v>
      </c>
      <c r="E24" s="7">
        <v>0.434</v>
      </c>
      <c r="F24" s="231">
        <f>E24+0.1</f>
        <v>0.534</v>
      </c>
      <c r="G24" s="245">
        <f>SUM(E25:E29)</f>
        <v>9.515</v>
      </c>
      <c r="H24" s="231">
        <f>F24+G24</f>
        <v>10.049000000000001</v>
      </c>
    </row>
    <row r="25" spans="1:9" ht="54" customHeight="1">
      <c r="A25" s="21"/>
      <c r="B25" s="112">
        <v>1</v>
      </c>
      <c r="C25" s="178" t="s">
        <v>297</v>
      </c>
      <c r="D25" s="319" t="s">
        <v>298</v>
      </c>
      <c r="E25" s="81">
        <v>1.674</v>
      </c>
      <c r="F25" s="101"/>
      <c r="G25" s="102"/>
      <c r="H25" s="129"/>
      <c r="I25" s="4"/>
    </row>
    <row r="26" spans="1:9" ht="39.75" customHeight="1">
      <c r="A26" s="21"/>
      <c r="B26" s="112">
        <v>2</v>
      </c>
      <c r="C26" s="177" t="s">
        <v>189</v>
      </c>
      <c r="D26" s="81" t="s">
        <v>389</v>
      </c>
      <c r="E26" s="81">
        <v>1.364</v>
      </c>
      <c r="F26" s="186"/>
      <c r="G26" s="157"/>
      <c r="H26" s="187"/>
      <c r="I26" s="4"/>
    </row>
    <row r="27" spans="1:8" ht="53.25" customHeight="1">
      <c r="A27" s="7"/>
      <c r="B27" s="47">
        <v>3</v>
      </c>
      <c r="C27" s="176" t="s">
        <v>145</v>
      </c>
      <c r="D27" s="81" t="s">
        <v>153</v>
      </c>
      <c r="E27" s="57">
        <v>2.791</v>
      </c>
      <c r="F27" s="42"/>
      <c r="G27" s="43"/>
      <c r="H27" s="132"/>
    </row>
    <row r="28" spans="1:8" ht="41.25" customHeight="1">
      <c r="A28" s="7"/>
      <c r="B28" s="47">
        <v>4</v>
      </c>
      <c r="C28" s="176" t="s">
        <v>155</v>
      </c>
      <c r="D28" s="81" t="s">
        <v>154</v>
      </c>
      <c r="E28" s="57">
        <v>1.843</v>
      </c>
      <c r="F28" s="42"/>
      <c r="G28" s="43"/>
      <c r="H28" s="132"/>
    </row>
    <row r="29" spans="1:8" ht="25.5">
      <c r="A29" s="7"/>
      <c r="B29" s="47">
        <v>5</v>
      </c>
      <c r="C29" s="176" t="s">
        <v>156</v>
      </c>
      <c r="D29" s="81" t="s">
        <v>154</v>
      </c>
      <c r="E29" s="57">
        <v>1.843</v>
      </c>
      <c r="F29" s="44"/>
      <c r="G29" s="45"/>
      <c r="H29" s="133"/>
    </row>
    <row r="30" spans="1:8" ht="38.25" customHeight="1">
      <c r="A30" s="21">
        <v>2</v>
      </c>
      <c r="B30" s="328" t="s">
        <v>193</v>
      </c>
      <c r="C30" s="354"/>
      <c r="D30" s="7" t="s">
        <v>479</v>
      </c>
      <c r="E30" s="171">
        <v>1.735</v>
      </c>
      <c r="F30" s="48">
        <f>E30+0.1</f>
        <v>1.8350000000000002</v>
      </c>
      <c r="G30" s="32">
        <f>SUM(E31:E35)</f>
        <v>30.17</v>
      </c>
      <c r="H30" s="48">
        <f>F30+G30</f>
        <v>32.005</v>
      </c>
    </row>
    <row r="31" spans="1:8" ht="51">
      <c r="A31" s="21"/>
      <c r="B31" s="112">
        <v>1</v>
      </c>
      <c r="C31" s="27" t="s">
        <v>299</v>
      </c>
      <c r="D31" s="263" t="s">
        <v>194</v>
      </c>
      <c r="E31" s="266">
        <v>6.798</v>
      </c>
      <c r="F31" s="72"/>
      <c r="G31" s="73"/>
      <c r="H31" s="134"/>
    </row>
    <row r="32" spans="1:8" ht="38.25">
      <c r="A32" s="21"/>
      <c r="B32" s="267">
        <v>2</v>
      </c>
      <c r="C32" s="264" t="s">
        <v>159</v>
      </c>
      <c r="D32" s="140" t="s">
        <v>513</v>
      </c>
      <c r="E32" s="46">
        <v>2.978</v>
      </c>
      <c r="F32" s="74"/>
      <c r="G32" s="71"/>
      <c r="H32" s="135"/>
    </row>
    <row r="33" spans="1:8" ht="39" customHeight="1">
      <c r="A33" s="21"/>
      <c r="B33" s="55">
        <v>3</v>
      </c>
      <c r="C33" s="180" t="s">
        <v>160</v>
      </c>
      <c r="D33" s="81" t="s">
        <v>194</v>
      </c>
      <c r="E33" s="46">
        <v>6.798</v>
      </c>
      <c r="F33" s="74"/>
      <c r="G33" s="71"/>
      <c r="H33" s="135"/>
    </row>
    <row r="34" spans="1:8" ht="42" customHeight="1">
      <c r="A34" s="21"/>
      <c r="B34" s="55">
        <v>4</v>
      </c>
      <c r="C34" s="180" t="s">
        <v>436</v>
      </c>
      <c r="D34" s="81" t="s">
        <v>194</v>
      </c>
      <c r="E34" s="46">
        <v>6.798</v>
      </c>
      <c r="F34" s="74"/>
      <c r="G34" s="71"/>
      <c r="H34" s="135"/>
    </row>
    <row r="35" spans="1:8" ht="39" customHeight="1">
      <c r="A35" s="21"/>
      <c r="B35" s="55">
        <v>5</v>
      </c>
      <c r="C35" s="180" t="s">
        <v>438</v>
      </c>
      <c r="D35" s="81" t="s">
        <v>439</v>
      </c>
      <c r="E35" s="46">
        <v>6.798</v>
      </c>
      <c r="F35" s="75"/>
      <c r="G35" s="76"/>
      <c r="H35" s="136"/>
    </row>
    <row r="36" spans="1:8" ht="53.25" customHeight="1">
      <c r="A36" s="21">
        <v>1</v>
      </c>
      <c r="B36" s="355" t="s">
        <v>219</v>
      </c>
      <c r="C36" s="356"/>
      <c r="D36" s="7" t="s">
        <v>253</v>
      </c>
      <c r="E36" s="171">
        <v>1.735</v>
      </c>
      <c r="F36" s="48">
        <f>E36+0.1</f>
        <v>1.8350000000000002</v>
      </c>
      <c r="G36" s="32">
        <f>SUM(E37:E38)</f>
        <v>2.778</v>
      </c>
      <c r="H36" s="48">
        <f>F36+G36</f>
        <v>4.613</v>
      </c>
    </row>
    <row r="37" spans="1:8" ht="53.25" customHeight="1">
      <c r="A37" s="21"/>
      <c r="B37" s="174">
        <v>1</v>
      </c>
      <c r="C37" s="176" t="s">
        <v>170</v>
      </c>
      <c r="D37" s="81" t="s">
        <v>208</v>
      </c>
      <c r="E37" s="81">
        <v>0.761</v>
      </c>
      <c r="F37" s="280"/>
      <c r="G37" s="97"/>
      <c r="H37" s="280"/>
    </row>
    <row r="38" spans="1:8" ht="25.5">
      <c r="A38" s="2"/>
      <c r="B38" s="81">
        <v>2</v>
      </c>
      <c r="C38" s="180" t="s">
        <v>254</v>
      </c>
      <c r="D38" s="81" t="s">
        <v>255</v>
      </c>
      <c r="E38" s="46">
        <v>2.017</v>
      </c>
      <c r="F38" s="78"/>
      <c r="G38" s="79"/>
      <c r="H38" s="80"/>
    </row>
    <row r="39" spans="1:5" ht="12.75">
      <c r="A39" s="28"/>
      <c r="B39" s="31"/>
      <c r="C39" s="77"/>
      <c r="D39" s="31"/>
      <c r="E39" s="82"/>
    </row>
    <row r="40" spans="1:8" ht="15">
      <c r="A40" s="28"/>
      <c r="B40" s="357" t="s">
        <v>487</v>
      </c>
      <c r="C40" s="358"/>
      <c r="D40" s="86"/>
      <c r="E40" s="26"/>
      <c r="F40" s="1"/>
      <c r="G40" s="1"/>
      <c r="H40" s="87">
        <f>SUM(H5:H39)</f>
        <v>71.659</v>
      </c>
    </row>
    <row r="41" spans="1:8" ht="15">
      <c r="A41" s="28"/>
      <c r="B41" s="31"/>
      <c r="C41" s="88"/>
      <c r="D41" s="31"/>
      <c r="E41" s="82"/>
      <c r="F41" s="28"/>
      <c r="G41" s="28"/>
      <c r="H41" s="89"/>
    </row>
  </sheetData>
  <mergeCells count="16">
    <mergeCell ref="B30:C30"/>
    <mergeCell ref="B7:C7"/>
    <mergeCell ref="B36:C36"/>
    <mergeCell ref="B40:C40"/>
    <mergeCell ref="B24:C24"/>
    <mergeCell ref="B11:C11"/>
    <mergeCell ref="B4:H4"/>
    <mergeCell ref="B13:C13"/>
    <mergeCell ref="B14:C14"/>
    <mergeCell ref="B18:C18"/>
    <mergeCell ref="B10:C10"/>
    <mergeCell ref="B12:C12"/>
    <mergeCell ref="B9:C9"/>
    <mergeCell ref="B8:C8"/>
    <mergeCell ref="B6:C6"/>
    <mergeCell ref="B5:C5"/>
  </mergeCells>
  <printOptions/>
  <pageMargins left="0.1968503937007874" right="0.15748031496062992" top="0.1968503937007874" bottom="0.1968503937007874" header="0.11811023622047245" footer="0.1968503937007874"/>
  <pageSetup horizontalDpi="600" verticalDpi="600" orientation="landscape" paperSize="9" scale="85" r:id="rId5"/>
  <legacyDrawing r:id="rId4"/>
  <oleObjects>
    <oleObject progId="Equation.3" shapeId="727738" r:id="rId1"/>
    <oleObject progId="Equation.3" shapeId="727739" r:id="rId2"/>
    <oleObject progId="Equation.3" shapeId="727740" r:id="rId3"/>
  </oleObjects>
</worksheet>
</file>

<file path=xl/worksheets/sheet3.xml><?xml version="1.0" encoding="utf-8"?>
<worksheet xmlns="http://schemas.openxmlformats.org/spreadsheetml/2006/main" xmlns:r="http://schemas.openxmlformats.org/officeDocument/2006/relationships">
  <sheetPr>
    <tabColor indexed="49"/>
  </sheetPr>
  <dimension ref="A3:I39"/>
  <sheetViews>
    <sheetView workbookViewId="0" topLeftCell="A16">
      <selection activeCell="C47" sqref="C47"/>
    </sheetView>
  </sheetViews>
  <sheetFormatPr defaultColWidth="9.140625" defaultRowHeight="12.75"/>
  <cols>
    <col min="2" max="2" width="8.8515625" style="0" customWidth="1"/>
    <col min="3" max="3" width="75.8515625" style="0" customWidth="1"/>
    <col min="5" max="5" width="12.421875" style="0" customWidth="1"/>
    <col min="6" max="6" width="22.421875" style="0" customWidth="1"/>
    <col min="7" max="7" width="13.8515625" style="0" customWidth="1"/>
    <col min="8" max="8" width="16.421875" style="0" customWidth="1"/>
  </cols>
  <sheetData>
    <row r="3" spans="2:8" ht="30.75" customHeight="1">
      <c r="B3" s="31"/>
      <c r="C3" s="50"/>
      <c r="D3" s="95" t="s">
        <v>468</v>
      </c>
      <c r="E3" s="95" t="s">
        <v>149</v>
      </c>
      <c r="F3" s="95" t="s">
        <v>373</v>
      </c>
      <c r="G3" s="35"/>
      <c r="H3" s="35"/>
    </row>
    <row r="4" spans="1:8" ht="24.75" customHeight="1">
      <c r="A4" s="109" t="s">
        <v>405</v>
      </c>
      <c r="B4" s="361" t="s">
        <v>386</v>
      </c>
      <c r="C4" s="362"/>
      <c r="D4" s="362"/>
      <c r="E4" s="362"/>
      <c r="F4" s="362"/>
      <c r="G4" s="362"/>
      <c r="H4" s="363"/>
    </row>
    <row r="5" spans="1:8" ht="40.5" customHeight="1">
      <c r="A5" s="19">
        <v>11</v>
      </c>
      <c r="B5" s="323" t="s">
        <v>470</v>
      </c>
      <c r="C5" s="370"/>
      <c r="D5" s="184" t="s">
        <v>390</v>
      </c>
      <c r="E5" s="184">
        <v>0</v>
      </c>
      <c r="F5" s="48">
        <f>E5+0.1</f>
        <v>0.1</v>
      </c>
      <c r="G5" s="184">
        <v>0</v>
      </c>
      <c r="H5" s="48">
        <f>F5+G5</f>
        <v>0.1</v>
      </c>
    </row>
    <row r="6" spans="1:8" ht="40.5" customHeight="1">
      <c r="A6" s="19">
        <v>10</v>
      </c>
      <c r="B6" s="327" t="s">
        <v>305</v>
      </c>
      <c r="C6" s="370"/>
      <c r="D6" s="184" t="s">
        <v>390</v>
      </c>
      <c r="E6" s="184">
        <v>0</v>
      </c>
      <c r="F6" s="48">
        <f>E6+0.1</f>
        <v>0.1</v>
      </c>
      <c r="G6" s="184">
        <v>0</v>
      </c>
      <c r="H6" s="48">
        <f>F6+G6</f>
        <v>0.1</v>
      </c>
    </row>
    <row r="7" spans="1:8" ht="38.25" customHeight="1">
      <c r="A7" s="21">
        <v>9</v>
      </c>
      <c r="B7" s="364" t="s">
        <v>397</v>
      </c>
      <c r="C7" s="354"/>
      <c r="D7" s="7" t="s">
        <v>158</v>
      </c>
      <c r="E7" s="7">
        <v>0</v>
      </c>
      <c r="F7" s="48">
        <f>E7+0.1</f>
        <v>0.1</v>
      </c>
      <c r="G7" s="32">
        <v>0</v>
      </c>
      <c r="H7" s="48">
        <f>F7+G7</f>
        <v>0.1</v>
      </c>
    </row>
    <row r="8" spans="1:8" ht="40.5" customHeight="1">
      <c r="A8" s="21">
        <v>8</v>
      </c>
      <c r="B8" s="364" t="s">
        <v>399</v>
      </c>
      <c r="C8" s="359"/>
      <c r="D8" s="7" t="s">
        <v>398</v>
      </c>
      <c r="E8" s="7">
        <v>0</v>
      </c>
      <c r="F8" s="48">
        <f>E8+0.1</f>
        <v>0.1</v>
      </c>
      <c r="G8" s="32">
        <f>SUM(E9:E15)</f>
        <v>15.102999999999998</v>
      </c>
      <c r="H8" s="48">
        <f>F8+G8</f>
        <v>15.202999999999998</v>
      </c>
    </row>
    <row r="9" spans="1:9" ht="52.5" customHeight="1">
      <c r="A9" s="21"/>
      <c r="B9" s="272">
        <v>1</v>
      </c>
      <c r="C9" s="176" t="s">
        <v>300</v>
      </c>
      <c r="D9" s="276" t="s">
        <v>301</v>
      </c>
      <c r="E9" s="81">
        <v>2.857</v>
      </c>
      <c r="F9" s="365"/>
      <c r="G9" s="366"/>
      <c r="H9" s="366"/>
      <c r="I9" s="38"/>
    </row>
    <row r="10" spans="1:9" ht="52.5" customHeight="1">
      <c r="A10" s="21"/>
      <c r="B10" s="260">
        <v>2</v>
      </c>
      <c r="C10" s="176" t="s">
        <v>241</v>
      </c>
      <c r="D10" s="81" t="s">
        <v>236</v>
      </c>
      <c r="E10" s="81">
        <v>0.941</v>
      </c>
      <c r="F10" s="262"/>
      <c r="G10" s="105"/>
      <c r="H10" s="105"/>
      <c r="I10" s="38"/>
    </row>
    <row r="11" spans="1:8" ht="40.5" customHeight="1">
      <c r="A11" s="21"/>
      <c r="B11" s="260">
        <v>3</v>
      </c>
      <c r="C11" s="236" t="s">
        <v>142</v>
      </c>
      <c r="D11" s="261" t="s">
        <v>143</v>
      </c>
      <c r="E11" s="189">
        <v>0.8</v>
      </c>
      <c r="F11" s="186"/>
      <c r="G11" s="157"/>
      <c r="H11" s="187"/>
    </row>
    <row r="12" spans="1:8" ht="38.25">
      <c r="A12" s="21"/>
      <c r="B12" s="96">
        <v>4</v>
      </c>
      <c r="C12" s="176" t="s">
        <v>130</v>
      </c>
      <c r="D12" s="141" t="s">
        <v>396</v>
      </c>
      <c r="E12" s="230">
        <v>3.59</v>
      </c>
      <c r="F12" s="186"/>
      <c r="G12" s="157"/>
      <c r="H12" s="187"/>
    </row>
    <row r="13" spans="1:8" ht="51">
      <c r="A13" s="21"/>
      <c r="B13" s="96">
        <v>5</v>
      </c>
      <c r="C13" s="176" t="s">
        <v>131</v>
      </c>
      <c r="D13" s="141" t="s">
        <v>396</v>
      </c>
      <c r="E13" s="230">
        <v>3.59</v>
      </c>
      <c r="F13" s="186"/>
      <c r="G13" s="157"/>
      <c r="H13" s="187"/>
    </row>
    <row r="14" spans="1:8" ht="51">
      <c r="A14" s="21"/>
      <c r="B14" s="175">
        <v>6</v>
      </c>
      <c r="C14" s="178" t="s">
        <v>139</v>
      </c>
      <c r="D14" s="141" t="s">
        <v>515</v>
      </c>
      <c r="E14" s="230">
        <v>1.532</v>
      </c>
      <c r="F14" s="186"/>
      <c r="G14" s="157"/>
      <c r="H14" s="187"/>
    </row>
    <row r="15" spans="1:9" ht="39" customHeight="1">
      <c r="A15" s="21"/>
      <c r="B15" s="185">
        <v>7</v>
      </c>
      <c r="C15" s="217" t="s">
        <v>244</v>
      </c>
      <c r="D15" s="141" t="s">
        <v>391</v>
      </c>
      <c r="E15" s="230">
        <v>1.793</v>
      </c>
      <c r="F15" s="233"/>
      <c r="G15" s="234"/>
      <c r="H15" s="235"/>
      <c r="I15" s="4"/>
    </row>
    <row r="16" spans="1:8" ht="52.5" customHeight="1">
      <c r="A16" s="21">
        <v>7</v>
      </c>
      <c r="B16" s="364" t="s">
        <v>400</v>
      </c>
      <c r="C16" s="359"/>
      <c r="D16" s="7" t="s">
        <v>401</v>
      </c>
      <c r="E16" s="7">
        <v>0</v>
      </c>
      <c r="F16" s="231">
        <f>E16+0.1</f>
        <v>0.1</v>
      </c>
      <c r="G16" s="232">
        <f>SUM(E17:E18)</f>
        <v>5.249</v>
      </c>
      <c r="H16" s="231">
        <f>F16+G16</f>
        <v>5.348999999999999</v>
      </c>
    </row>
    <row r="17" spans="1:9" ht="52.5" customHeight="1">
      <c r="A17" s="21"/>
      <c r="B17" s="223">
        <v>1</v>
      </c>
      <c r="C17" s="178" t="s">
        <v>209</v>
      </c>
      <c r="D17" s="224" t="s">
        <v>208</v>
      </c>
      <c r="E17" s="81">
        <v>0.838</v>
      </c>
      <c r="F17" s="172"/>
      <c r="G17" s="222"/>
      <c r="H17" s="173"/>
      <c r="I17" s="4"/>
    </row>
    <row r="18" spans="1:8" ht="38.25">
      <c r="A18" s="7"/>
      <c r="B18" s="55">
        <v>2</v>
      </c>
      <c r="C18" s="176" t="s">
        <v>146</v>
      </c>
      <c r="D18" s="81" t="s">
        <v>402</v>
      </c>
      <c r="E18" s="46">
        <v>4.411</v>
      </c>
      <c r="F18" s="52"/>
      <c r="G18" s="53"/>
      <c r="H18" s="125"/>
    </row>
    <row r="19" spans="1:8" ht="42.75" customHeight="1">
      <c r="A19" s="21">
        <v>6</v>
      </c>
      <c r="B19" s="355" t="s">
        <v>404</v>
      </c>
      <c r="C19" s="356"/>
      <c r="D19" s="7" t="s">
        <v>403</v>
      </c>
      <c r="E19" s="7">
        <v>0</v>
      </c>
      <c r="F19" s="48">
        <f>E19+0.1</f>
        <v>0.1</v>
      </c>
      <c r="G19" s="232">
        <f>SUM(E20:E20)</f>
        <v>1.797</v>
      </c>
      <c r="H19" s="48">
        <f>F19+G19</f>
        <v>1.897</v>
      </c>
    </row>
    <row r="20" spans="1:8" ht="42.75" customHeight="1">
      <c r="A20" s="21"/>
      <c r="B20" s="174">
        <v>1</v>
      </c>
      <c r="C20" s="201" t="s">
        <v>251</v>
      </c>
      <c r="D20" s="226" t="s">
        <v>250</v>
      </c>
      <c r="E20" s="81">
        <v>1.797</v>
      </c>
      <c r="F20" s="280"/>
      <c r="G20" s="97"/>
      <c r="H20" s="280"/>
    </row>
    <row r="21" spans="1:8" ht="40.5" customHeight="1">
      <c r="A21" s="21">
        <v>5</v>
      </c>
      <c r="B21" s="355" t="s">
        <v>406</v>
      </c>
      <c r="C21" s="356"/>
      <c r="D21" s="7" t="s">
        <v>407</v>
      </c>
      <c r="E21" s="7">
        <v>0</v>
      </c>
      <c r="F21" s="48">
        <f>E21+0.1</f>
        <v>0.1</v>
      </c>
      <c r="G21" s="32">
        <f>E22</f>
        <v>1.516</v>
      </c>
      <c r="H21" s="48">
        <f>F21+G21</f>
        <v>1.616</v>
      </c>
    </row>
    <row r="22" spans="1:8" ht="38.25">
      <c r="A22" s="7"/>
      <c r="B22" s="56">
        <v>1</v>
      </c>
      <c r="C22" s="176" t="s">
        <v>408</v>
      </c>
      <c r="D22" s="105" t="s">
        <v>409</v>
      </c>
      <c r="E22" s="57">
        <v>1.516</v>
      </c>
      <c r="F22" s="59"/>
      <c r="G22" s="60"/>
      <c r="H22" s="126"/>
    </row>
    <row r="23" spans="1:8" ht="38.25" customHeight="1">
      <c r="A23" s="21">
        <v>4</v>
      </c>
      <c r="B23" s="328" t="s">
        <v>410</v>
      </c>
      <c r="C23" s="356"/>
      <c r="D23" s="7" t="s">
        <v>407</v>
      </c>
      <c r="E23" s="61">
        <v>0</v>
      </c>
      <c r="F23" s="48">
        <f>E23+0.1</f>
        <v>0.1</v>
      </c>
      <c r="G23" s="32">
        <f>SUM(E24:E25)</f>
        <v>0.642</v>
      </c>
      <c r="H23" s="48">
        <f>F23+G23</f>
        <v>0.742</v>
      </c>
    </row>
    <row r="24" spans="1:8" ht="38.25">
      <c r="A24" s="7"/>
      <c r="B24" s="54">
        <v>1</v>
      </c>
      <c r="C24" s="176" t="s">
        <v>411</v>
      </c>
      <c r="D24" s="142" t="s">
        <v>514</v>
      </c>
      <c r="E24" s="65">
        <v>0</v>
      </c>
      <c r="F24" s="62"/>
      <c r="G24" s="58"/>
      <c r="H24" s="127"/>
    </row>
    <row r="25" spans="1:8" ht="40.5" customHeight="1">
      <c r="A25" s="7"/>
      <c r="B25" s="54">
        <v>2</v>
      </c>
      <c r="C25" s="216" t="s">
        <v>412</v>
      </c>
      <c r="D25" s="81" t="s">
        <v>413</v>
      </c>
      <c r="E25" s="65">
        <v>0.642</v>
      </c>
      <c r="F25" s="63"/>
      <c r="G25" s="64"/>
      <c r="H25" s="128"/>
    </row>
    <row r="26" spans="1:8" ht="38.25" customHeight="1">
      <c r="A26" s="21">
        <v>3</v>
      </c>
      <c r="B26" s="355" t="s">
        <v>395</v>
      </c>
      <c r="C26" s="359"/>
      <c r="D26" s="7" t="s">
        <v>479</v>
      </c>
      <c r="E26" s="14">
        <v>0</v>
      </c>
      <c r="F26" s="99">
        <f>E26+0.1</f>
        <v>0.1</v>
      </c>
      <c r="G26" s="100">
        <f>SUM(E27:E35)</f>
        <v>12.486999999999998</v>
      </c>
      <c r="H26" s="99">
        <f>F26+G26</f>
        <v>12.586999999999998</v>
      </c>
    </row>
    <row r="27" spans="1:9" ht="51">
      <c r="A27" s="21"/>
      <c r="B27" s="81">
        <v>1</v>
      </c>
      <c r="C27" s="265" t="s">
        <v>172</v>
      </c>
      <c r="D27" s="151" t="s">
        <v>197</v>
      </c>
      <c r="E27" s="81">
        <v>0.79</v>
      </c>
      <c r="F27" s="101"/>
      <c r="G27" s="102"/>
      <c r="H27" s="129"/>
      <c r="I27" s="4"/>
    </row>
    <row r="28" spans="1:9" ht="38.25" customHeight="1">
      <c r="A28" s="21"/>
      <c r="B28" s="197">
        <v>2</v>
      </c>
      <c r="C28" s="180" t="s">
        <v>239</v>
      </c>
      <c r="D28" s="151" t="s">
        <v>240</v>
      </c>
      <c r="E28" s="81">
        <v>2.291</v>
      </c>
      <c r="F28" s="186"/>
      <c r="G28" s="157"/>
      <c r="H28" s="187"/>
      <c r="I28" s="4"/>
    </row>
    <row r="29" spans="1:9" ht="38.25">
      <c r="A29" s="21"/>
      <c r="B29" s="81">
        <v>3</v>
      </c>
      <c r="C29" s="265" t="s">
        <v>9</v>
      </c>
      <c r="D29" s="151" t="s">
        <v>10</v>
      </c>
      <c r="E29" s="81">
        <v>0.888</v>
      </c>
      <c r="F29" s="186"/>
      <c r="G29" s="157"/>
      <c r="H29" s="187"/>
      <c r="I29" s="4"/>
    </row>
    <row r="30" spans="1:9" ht="51">
      <c r="A30" s="21"/>
      <c r="B30" s="197">
        <v>4</v>
      </c>
      <c r="C30" s="178" t="s">
        <v>392</v>
      </c>
      <c r="D30" s="81" t="s">
        <v>393</v>
      </c>
      <c r="E30" s="81">
        <v>1.488</v>
      </c>
      <c r="F30" s="186"/>
      <c r="G30" s="157"/>
      <c r="H30" s="187"/>
      <c r="I30" s="4"/>
    </row>
    <row r="31" spans="1:9" ht="39.75" customHeight="1">
      <c r="A31" s="21"/>
      <c r="B31" s="81">
        <v>5</v>
      </c>
      <c r="C31" s="176" t="s">
        <v>161</v>
      </c>
      <c r="D31" s="81" t="s">
        <v>51</v>
      </c>
      <c r="E31" s="189">
        <v>1.035</v>
      </c>
      <c r="F31" s="186"/>
      <c r="G31" s="157"/>
      <c r="H31" s="187"/>
      <c r="I31" s="4"/>
    </row>
    <row r="32" spans="1:8" ht="38.25">
      <c r="A32" s="21"/>
      <c r="B32" s="197">
        <v>6</v>
      </c>
      <c r="C32" s="190" t="s">
        <v>132</v>
      </c>
      <c r="D32" s="319" t="s">
        <v>515</v>
      </c>
      <c r="E32" s="189">
        <v>1.891</v>
      </c>
      <c r="F32" s="186"/>
      <c r="G32" s="157"/>
      <c r="H32" s="187"/>
    </row>
    <row r="33" spans="1:8" ht="51">
      <c r="A33" s="2"/>
      <c r="B33" s="81">
        <v>7</v>
      </c>
      <c r="C33" s="180" t="s">
        <v>147</v>
      </c>
      <c r="D33" s="81" t="s">
        <v>486</v>
      </c>
      <c r="E33" s="98">
        <v>1.447</v>
      </c>
      <c r="F33" s="84"/>
      <c r="G33" s="83"/>
      <c r="H33" s="130"/>
    </row>
    <row r="34" spans="1:8" ht="38.25">
      <c r="A34" s="2"/>
      <c r="B34" s="197">
        <v>8</v>
      </c>
      <c r="C34" s="191" t="s">
        <v>256</v>
      </c>
      <c r="D34" s="81" t="s">
        <v>257</v>
      </c>
      <c r="E34" s="98">
        <v>0.922</v>
      </c>
      <c r="F34" s="84"/>
      <c r="G34" s="83"/>
      <c r="H34" s="130"/>
    </row>
    <row r="35" spans="1:8" ht="51">
      <c r="A35" s="2"/>
      <c r="B35" s="81">
        <v>9</v>
      </c>
      <c r="C35" s="176" t="s">
        <v>485</v>
      </c>
      <c r="D35" s="81" t="s">
        <v>479</v>
      </c>
      <c r="E35" s="81">
        <v>1.735</v>
      </c>
      <c r="F35" s="83"/>
      <c r="G35" s="83"/>
      <c r="H35" s="131"/>
    </row>
    <row r="36" spans="1:8" ht="51.75" customHeight="1">
      <c r="A36" s="21">
        <v>2</v>
      </c>
      <c r="B36" s="356" t="s">
        <v>488</v>
      </c>
      <c r="C36" s="356"/>
      <c r="D36" s="14" t="s">
        <v>253</v>
      </c>
      <c r="E36" s="14">
        <v>0</v>
      </c>
      <c r="F36" s="48">
        <f>E36+0.1</f>
        <v>0.1</v>
      </c>
      <c r="G36" s="32">
        <f>SUM(E37:E37)</f>
        <v>0</v>
      </c>
      <c r="H36" s="48">
        <f>F36+G36</f>
        <v>0.1</v>
      </c>
    </row>
    <row r="37" spans="1:8" ht="51" customHeight="1">
      <c r="A37" s="19">
        <v>1</v>
      </c>
      <c r="B37" s="367" t="s">
        <v>306</v>
      </c>
      <c r="C37" s="356"/>
      <c r="D37" s="14" t="s">
        <v>307</v>
      </c>
      <c r="E37" s="14">
        <v>0</v>
      </c>
      <c r="F37" s="48">
        <f>E37+0.1</f>
        <v>0.1</v>
      </c>
      <c r="G37" s="32">
        <f>SUM(E38:E38)</f>
        <v>0</v>
      </c>
      <c r="H37" s="48">
        <f>F37+G37</f>
        <v>0.1</v>
      </c>
    </row>
    <row r="38" spans="1:8" ht="12.75">
      <c r="A38" s="30"/>
      <c r="B38" s="90"/>
      <c r="C38" s="91"/>
      <c r="D38" s="82"/>
      <c r="E38" s="82"/>
      <c r="F38" s="30"/>
      <c r="G38" s="30"/>
      <c r="H38" s="30"/>
    </row>
    <row r="39" spans="1:8" ht="15">
      <c r="A39" s="31"/>
      <c r="B39" s="368" t="s">
        <v>487</v>
      </c>
      <c r="C39" s="369"/>
      <c r="D39" s="61"/>
      <c r="E39" s="86"/>
      <c r="F39" s="92"/>
      <c r="G39" s="93"/>
      <c r="H39" s="94">
        <f>SUM(H5:H38)</f>
        <v>37.894</v>
      </c>
    </row>
  </sheetData>
  <mergeCells count="14">
    <mergeCell ref="B36:C36"/>
    <mergeCell ref="B37:C37"/>
    <mergeCell ref="B39:C39"/>
    <mergeCell ref="B5:C5"/>
    <mergeCell ref="B19:C19"/>
    <mergeCell ref="B21:C21"/>
    <mergeCell ref="B23:C23"/>
    <mergeCell ref="B26:C26"/>
    <mergeCell ref="B6:C6"/>
    <mergeCell ref="B4:H4"/>
    <mergeCell ref="B7:C7"/>
    <mergeCell ref="B8:C8"/>
    <mergeCell ref="B16:C16"/>
    <mergeCell ref="F9:H9"/>
  </mergeCells>
  <printOptions/>
  <pageMargins left="0.15748031496062992" right="0.15748031496062992" top="0.1968503937007874" bottom="0.1968503937007874" header="0.11811023622047245" footer="0.11811023622047245"/>
  <pageSetup horizontalDpi="600" verticalDpi="600" orientation="landscape" paperSize="9" scale="85" r:id="rId4"/>
  <legacyDrawing r:id="rId3"/>
  <oleObjects>
    <oleObject progId="Equation.3" shapeId="1000621" r:id="rId1"/>
    <oleObject progId="Equation.3" shapeId="1000622" r:id="rId2"/>
  </oleObjects>
</worksheet>
</file>

<file path=xl/worksheets/sheet4.xml><?xml version="1.0" encoding="utf-8"?>
<worksheet xmlns="http://schemas.openxmlformats.org/spreadsheetml/2006/main" xmlns:r="http://schemas.openxmlformats.org/officeDocument/2006/relationships">
  <sheetPr>
    <tabColor indexed="49"/>
  </sheetPr>
  <dimension ref="A3:I27"/>
  <sheetViews>
    <sheetView workbookViewId="0" topLeftCell="A7">
      <selection activeCell="E9" sqref="E9"/>
    </sheetView>
  </sheetViews>
  <sheetFormatPr defaultColWidth="9.140625" defaultRowHeight="12.75"/>
  <cols>
    <col min="3" max="3" width="77.140625" style="0" customWidth="1"/>
    <col min="4" max="4" width="10.421875" style="0" customWidth="1"/>
    <col min="5" max="5" width="14.140625" style="0" customWidth="1"/>
    <col min="6" max="6" width="23.28125" style="0" customWidth="1"/>
    <col min="7" max="7" width="12.28125" style="0" customWidth="1"/>
    <col min="8" max="8" width="16.421875" style="0" customWidth="1"/>
  </cols>
  <sheetData>
    <row r="3" spans="1:8" ht="27" customHeight="1">
      <c r="A3" s="113"/>
      <c r="B3" s="152"/>
      <c r="C3" s="77"/>
      <c r="D3" s="95" t="s">
        <v>468</v>
      </c>
      <c r="E3" s="95" t="s">
        <v>149</v>
      </c>
      <c r="F3" s="95" t="s">
        <v>373</v>
      </c>
      <c r="G3" s="35"/>
      <c r="H3" s="35"/>
    </row>
    <row r="4" spans="1:8" ht="21" customHeight="1">
      <c r="A4" s="156" t="s">
        <v>405</v>
      </c>
      <c r="B4" s="371" t="s">
        <v>446</v>
      </c>
      <c r="C4" s="372"/>
      <c r="D4" s="372"/>
      <c r="E4" s="372"/>
      <c r="F4" s="372"/>
      <c r="G4" s="372"/>
      <c r="H4" s="373"/>
    </row>
    <row r="5" spans="1:8" ht="65.25" customHeight="1">
      <c r="A5" s="9">
        <v>8</v>
      </c>
      <c r="B5" s="374" t="s">
        <v>136</v>
      </c>
      <c r="C5" s="375"/>
      <c r="D5" s="120" t="s">
        <v>403</v>
      </c>
      <c r="E5" s="24">
        <v>0</v>
      </c>
      <c r="F5" s="24">
        <v>0.1</v>
      </c>
      <c r="G5" s="25">
        <f>SUM(E6)</f>
        <v>0.238</v>
      </c>
      <c r="H5" s="23">
        <f>F5+G5</f>
        <v>0.33799999999999997</v>
      </c>
    </row>
    <row r="6" spans="1:8" ht="51">
      <c r="A6" s="9"/>
      <c r="B6" s="159">
        <v>1</v>
      </c>
      <c r="C6" s="180" t="s">
        <v>223</v>
      </c>
      <c r="D6" s="97" t="s">
        <v>224</v>
      </c>
      <c r="E6" s="81">
        <v>0.238</v>
      </c>
      <c r="F6" s="81"/>
      <c r="G6" s="143"/>
      <c r="H6" s="116"/>
    </row>
    <row r="7" spans="1:8" ht="65.25" customHeight="1">
      <c r="A7" s="9">
        <v>7</v>
      </c>
      <c r="B7" s="376" t="s">
        <v>144</v>
      </c>
      <c r="C7" s="375"/>
      <c r="D7" s="120" t="s">
        <v>403</v>
      </c>
      <c r="E7" s="14">
        <v>0</v>
      </c>
      <c r="F7" s="14">
        <v>0.1</v>
      </c>
      <c r="G7" s="19">
        <f>SUM(E8:E10)</f>
        <v>3.759</v>
      </c>
      <c r="H7" s="20">
        <f>F7+G7</f>
        <v>3.859</v>
      </c>
    </row>
    <row r="8" spans="1:8" ht="63.75">
      <c r="A8" s="9"/>
      <c r="B8" s="159">
        <v>1</v>
      </c>
      <c r="C8" s="180" t="s">
        <v>225</v>
      </c>
      <c r="D8" s="97" t="s">
        <v>226</v>
      </c>
      <c r="E8" s="81">
        <v>1.735</v>
      </c>
      <c r="F8" s="81"/>
      <c r="G8" s="143"/>
      <c r="H8" s="160"/>
    </row>
    <row r="9" spans="1:8" ht="38.25">
      <c r="A9" s="9"/>
      <c r="B9" s="159">
        <v>2</v>
      </c>
      <c r="C9" s="180" t="s">
        <v>227</v>
      </c>
      <c r="D9" s="97" t="s">
        <v>228</v>
      </c>
      <c r="E9" s="81">
        <v>0.855</v>
      </c>
      <c r="F9" s="81"/>
      <c r="G9" s="143"/>
      <c r="H9" s="160"/>
    </row>
    <row r="10" spans="1:8" ht="38.25">
      <c r="A10" s="9"/>
      <c r="B10" s="159">
        <v>3</v>
      </c>
      <c r="C10" s="180" t="s">
        <v>229</v>
      </c>
      <c r="D10" s="85" t="s">
        <v>230</v>
      </c>
      <c r="E10" s="81">
        <v>1.169</v>
      </c>
      <c r="F10" s="81"/>
      <c r="G10" s="143"/>
      <c r="H10" s="160"/>
    </row>
    <row r="11" spans="1:8" ht="59.25" customHeight="1">
      <c r="A11" s="9"/>
      <c r="B11" s="326" t="s">
        <v>59</v>
      </c>
      <c r="C11" s="378"/>
      <c r="D11" s="205" t="s">
        <v>403</v>
      </c>
      <c r="E11" s="14">
        <v>0</v>
      </c>
      <c r="F11" s="14">
        <v>0.1</v>
      </c>
      <c r="G11" s="19">
        <f>SUM(G12)</f>
        <v>0</v>
      </c>
      <c r="H11" s="20">
        <f>F11+G11</f>
        <v>0.1</v>
      </c>
    </row>
    <row r="12" spans="1:8" ht="38.25">
      <c r="A12" s="9"/>
      <c r="B12" s="116">
        <v>1</v>
      </c>
      <c r="C12" s="204" t="s">
        <v>449</v>
      </c>
      <c r="D12" s="188" t="s">
        <v>60</v>
      </c>
      <c r="E12" s="81">
        <v>0</v>
      </c>
      <c r="F12" s="81"/>
      <c r="G12" s="143"/>
      <c r="H12" s="160"/>
    </row>
    <row r="13" spans="1:8" ht="40.5" customHeight="1">
      <c r="A13" s="9">
        <v>6</v>
      </c>
      <c r="B13" s="377" t="s">
        <v>472</v>
      </c>
      <c r="C13" s="375"/>
      <c r="D13" s="120" t="s">
        <v>403</v>
      </c>
      <c r="E13" s="14">
        <v>0</v>
      </c>
      <c r="F13" s="14">
        <v>0.1</v>
      </c>
      <c r="G13" s="19">
        <f>SUM(E14,E15)</f>
        <v>3.193</v>
      </c>
      <c r="H13" s="20">
        <f>F13+G13</f>
        <v>3.293</v>
      </c>
    </row>
    <row r="14" spans="1:8" ht="30" customHeight="1">
      <c r="A14" s="9"/>
      <c r="B14" s="174">
        <v>1</v>
      </c>
      <c r="C14" s="176" t="s">
        <v>510</v>
      </c>
      <c r="D14" s="287" t="s">
        <v>511</v>
      </c>
      <c r="E14" s="81">
        <v>1.57</v>
      </c>
      <c r="F14" s="161"/>
      <c r="G14" s="163"/>
      <c r="H14" s="288"/>
    </row>
    <row r="15" spans="1:8" ht="39">
      <c r="A15" s="9"/>
      <c r="B15" s="166">
        <v>2</v>
      </c>
      <c r="C15" s="180" t="s">
        <v>133</v>
      </c>
      <c r="D15" s="85" t="s">
        <v>231</v>
      </c>
      <c r="E15" s="161">
        <v>1.623</v>
      </c>
      <c r="F15" s="162"/>
      <c r="G15" s="163"/>
      <c r="H15" s="164"/>
    </row>
    <row r="16" spans="1:8" ht="62.25" customHeight="1">
      <c r="A16" s="9">
        <v>5</v>
      </c>
      <c r="B16" s="381" t="s">
        <v>452</v>
      </c>
      <c r="C16" s="375"/>
      <c r="D16" s="120" t="s">
        <v>403</v>
      </c>
      <c r="E16" s="14">
        <v>0</v>
      </c>
      <c r="F16" s="14">
        <v>0.1</v>
      </c>
      <c r="G16" s="19">
        <f>SUM(G17)</f>
        <v>2.361</v>
      </c>
      <c r="H16" s="20">
        <f>F16+G16</f>
        <v>2.4610000000000003</v>
      </c>
    </row>
    <row r="17" spans="1:8" ht="38.25">
      <c r="A17" s="9"/>
      <c r="B17" s="289">
        <v>1</v>
      </c>
      <c r="C17" s="183" t="s">
        <v>475</v>
      </c>
      <c r="D17" s="167" t="s">
        <v>476</v>
      </c>
      <c r="E17" s="151">
        <v>2.261</v>
      </c>
      <c r="F17" s="151"/>
      <c r="G17" s="143">
        <f>0.1+E17</f>
        <v>2.361</v>
      </c>
      <c r="H17" s="165"/>
    </row>
    <row r="18" spans="1:8" ht="41.25" customHeight="1">
      <c r="A18" s="9">
        <v>4</v>
      </c>
      <c r="B18" s="377" t="s">
        <v>471</v>
      </c>
      <c r="C18" s="375"/>
      <c r="D18" s="123"/>
      <c r="E18" s="14">
        <v>0</v>
      </c>
      <c r="F18" s="14">
        <v>0.1</v>
      </c>
      <c r="G18" s="19">
        <v>0</v>
      </c>
      <c r="H18" s="20">
        <f>F18+G18</f>
        <v>0.1</v>
      </c>
    </row>
    <row r="19" spans="1:8" ht="63.75" customHeight="1">
      <c r="A19" s="9">
        <v>3</v>
      </c>
      <c r="B19" s="376" t="s">
        <v>252</v>
      </c>
      <c r="C19" s="375"/>
      <c r="D19" s="150"/>
      <c r="E19" s="14">
        <v>0</v>
      </c>
      <c r="F19" s="14">
        <v>0.1</v>
      </c>
      <c r="G19" s="19">
        <f>SUM(E20,E21)</f>
        <v>7.619</v>
      </c>
      <c r="H19" s="20">
        <f>F19+G19</f>
        <v>7.718999999999999</v>
      </c>
    </row>
    <row r="20" spans="1:8" ht="52.5" customHeight="1">
      <c r="A20" s="9"/>
      <c r="B20" s="85">
        <v>1</v>
      </c>
      <c r="C20" s="176" t="s">
        <v>467</v>
      </c>
      <c r="D20" s="147" t="s">
        <v>242</v>
      </c>
      <c r="E20" s="98">
        <v>0.821</v>
      </c>
      <c r="F20" s="208"/>
      <c r="G20" s="144"/>
      <c r="H20" s="202"/>
    </row>
    <row r="21" spans="1:8" ht="38.25">
      <c r="A21" s="9"/>
      <c r="B21" s="110">
        <v>2</v>
      </c>
      <c r="C21" s="180" t="s">
        <v>162</v>
      </c>
      <c r="D21" s="85" t="s">
        <v>194</v>
      </c>
      <c r="E21" s="81">
        <v>6.798</v>
      </c>
      <c r="F21" s="98"/>
      <c r="G21" s="117"/>
      <c r="H21" s="110"/>
    </row>
    <row r="22" spans="1:8" ht="66.75" customHeight="1">
      <c r="A22" s="9">
        <v>2</v>
      </c>
      <c r="B22" s="376" t="s">
        <v>453</v>
      </c>
      <c r="C22" s="375"/>
      <c r="D22" s="120" t="s">
        <v>403</v>
      </c>
      <c r="E22" s="14">
        <v>0</v>
      </c>
      <c r="F22" s="14">
        <v>0.1</v>
      </c>
      <c r="G22" s="19">
        <f>SUM(E23:E23)</f>
        <v>1.086</v>
      </c>
      <c r="H22" s="20">
        <f>F22+G22</f>
        <v>1.1860000000000002</v>
      </c>
    </row>
    <row r="23" spans="1:8" ht="38.25">
      <c r="A23" s="9"/>
      <c r="B23" s="159">
        <v>1</v>
      </c>
      <c r="C23" s="180" t="s">
        <v>368</v>
      </c>
      <c r="D23" s="147" t="s">
        <v>228</v>
      </c>
      <c r="E23" s="81">
        <v>1.086</v>
      </c>
      <c r="F23" s="81"/>
      <c r="G23" s="143"/>
      <c r="H23" s="116"/>
    </row>
    <row r="24" spans="1:8" ht="42.75" customHeight="1">
      <c r="A24" s="9">
        <v>1</v>
      </c>
      <c r="B24" s="327" t="s">
        <v>53</v>
      </c>
      <c r="C24" s="370"/>
      <c r="D24" s="150" t="s">
        <v>428</v>
      </c>
      <c r="E24" s="14">
        <v>0</v>
      </c>
      <c r="F24" s="18">
        <v>0.1</v>
      </c>
      <c r="G24" s="19">
        <f>SUM(E25:E25)</f>
        <v>0.954</v>
      </c>
      <c r="H24" s="20">
        <f>F24+G24</f>
        <v>1.054</v>
      </c>
    </row>
    <row r="25" spans="1:9" ht="38.25">
      <c r="A25" s="9"/>
      <c r="B25" s="85">
        <v>1</v>
      </c>
      <c r="C25" s="201" t="s">
        <v>54</v>
      </c>
      <c r="D25" s="147" t="s">
        <v>55</v>
      </c>
      <c r="E25" s="98">
        <v>0.954</v>
      </c>
      <c r="F25" s="98"/>
      <c r="G25" s="117"/>
      <c r="H25" s="110"/>
      <c r="I25" s="4"/>
    </row>
    <row r="26" spans="1:2" ht="15">
      <c r="A26" s="113"/>
      <c r="B26" s="17"/>
    </row>
    <row r="27" spans="1:8" ht="15">
      <c r="A27" s="139"/>
      <c r="B27" s="379" t="s">
        <v>477</v>
      </c>
      <c r="C27" s="380"/>
      <c r="D27" s="168"/>
      <c r="E27" s="169"/>
      <c r="F27" s="169"/>
      <c r="G27" s="170"/>
      <c r="H27" s="9">
        <f>SUM(H5:H26)</f>
        <v>20.109999999999996</v>
      </c>
    </row>
  </sheetData>
  <mergeCells count="11">
    <mergeCell ref="B27:C27"/>
    <mergeCell ref="B16:C16"/>
    <mergeCell ref="B18:C18"/>
    <mergeCell ref="B19:C19"/>
    <mergeCell ref="B22:C22"/>
    <mergeCell ref="B24:C24"/>
    <mergeCell ref="B4:H4"/>
    <mergeCell ref="B5:C5"/>
    <mergeCell ref="B7:C7"/>
    <mergeCell ref="B13:C13"/>
    <mergeCell ref="B11:C11"/>
  </mergeCells>
  <printOptions/>
  <pageMargins left="0.15748031496062992" right="0.15748031496062992" top="0.1968503937007874" bottom="0.1968503937007874" header="0.11811023622047245" footer="0.11811023622047245"/>
  <pageSetup horizontalDpi="600" verticalDpi="600" orientation="landscape" paperSize="9" scale="85" r:id="rId4"/>
  <legacyDrawing r:id="rId3"/>
  <oleObjects>
    <oleObject progId="Equation.3" shapeId="1230942" r:id="rId1"/>
    <oleObject progId="Equation.3" shapeId="1230943" r:id="rId2"/>
  </oleObjects>
</worksheet>
</file>

<file path=xl/worksheets/sheet5.xml><?xml version="1.0" encoding="utf-8"?>
<worksheet xmlns="http://schemas.openxmlformats.org/spreadsheetml/2006/main" xmlns:r="http://schemas.openxmlformats.org/officeDocument/2006/relationships">
  <sheetPr>
    <tabColor indexed="49"/>
  </sheetPr>
  <dimension ref="A3:H37"/>
  <sheetViews>
    <sheetView workbookViewId="0" topLeftCell="A1">
      <selection activeCell="E20" sqref="E20"/>
    </sheetView>
  </sheetViews>
  <sheetFormatPr defaultColWidth="9.140625" defaultRowHeight="12.75"/>
  <cols>
    <col min="3" max="3" width="78.28125" style="0" customWidth="1"/>
    <col min="4" max="4" width="10.421875" style="0" customWidth="1"/>
    <col min="5" max="5" width="11.57421875" style="0" customWidth="1"/>
    <col min="6" max="6" width="23.140625" style="0" customWidth="1"/>
    <col min="7" max="7" width="12.140625" style="0" customWidth="1"/>
    <col min="8" max="8" width="17.140625" style="0" customWidth="1"/>
  </cols>
  <sheetData>
    <row r="3" spans="1:8" ht="32.25" customHeight="1">
      <c r="A3" s="113"/>
      <c r="B3" s="114"/>
      <c r="C3" s="51"/>
      <c r="D3" s="95" t="s">
        <v>468</v>
      </c>
      <c r="E3" s="95" t="s">
        <v>149</v>
      </c>
      <c r="F3" s="95" t="s">
        <v>373</v>
      </c>
      <c r="G3" s="35"/>
      <c r="H3" s="35"/>
    </row>
    <row r="4" spans="1:8" ht="23.25" customHeight="1">
      <c r="A4" s="109" t="s">
        <v>405</v>
      </c>
      <c r="B4" s="382" t="s">
        <v>429</v>
      </c>
      <c r="C4" s="383"/>
      <c r="D4" s="383"/>
      <c r="E4" s="383"/>
      <c r="F4" s="383"/>
      <c r="G4" s="383"/>
      <c r="H4" s="383"/>
    </row>
    <row r="5" spans="1:8" ht="54.75" customHeight="1">
      <c r="A5" s="19">
        <v>24</v>
      </c>
      <c r="B5" s="327" t="s">
        <v>378</v>
      </c>
      <c r="C5" s="370"/>
      <c r="D5" s="241" t="s">
        <v>310</v>
      </c>
      <c r="E5" s="205">
        <v>0</v>
      </c>
      <c r="F5" s="24">
        <f aca="true" t="shared" si="0" ref="F5:F12">0.1+E5</f>
        <v>0.1</v>
      </c>
      <c r="G5" s="120">
        <v>0</v>
      </c>
      <c r="H5" s="120">
        <f aca="true" t="shared" si="1" ref="H5:H16">F5+G5</f>
        <v>0.1</v>
      </c>
    </row>
    <row r="6" spans="1:8" ht="50.25" customHeight="1">
      <c r="A6" s="19">
        <v>23</v>
      </c>
      <c r="B6" s="327" t="s">
        <v>379</v>
      </c>
      <c r="C6" s="370"/>
      <c r="D6" s="241" t="s">
        <v>310</v>
      </c>
      <c r="E6" s="205">
        <v>0</v>
      </c>
      <c r="F6" s="24">
        <f t="shared" si="0"/>
        <v>0.1</v>
      </c>
      <c r="G6" s="120">
        <v>0</v>
      </c>
      <c r="H6" s="120">
        <f>F6+G6</f>
        <v>0.1</v>
      </c>
    </row>
    <row r="7" spans="1:8" ht="66.75" customHeight="1">
      <c r="A7" s="19">
        <v>22</v>
      </c>
      <c r="B7" s="323" t="s">
        <v>380</v>
      </c>
      <c r="C7" s="370"/>
      <c r="D7" s="241" t="s">
        <v>310</v>
      </c>
      <c r="E7" s="205">
        <v>0</v>
      </c>
      <c r="F7" s="24">
        <f t="shared" si="0"/>
        <v>0.1</v>
      </c>
      <c r="G7" s="120">
        <v>0</v>
      </c>
      <c r="H7" s="120">
        <f>F7+G7</f>
        <v>0.1</v>
      </c>
    </row>
    <row r="8" spans="1:8" ht="39" customHeight="1">
      <c r="A8" s="19">
        <v>21</v>
      </c>
      <c r="B8" s="386" t="s">
        <v>249</v>
      </c>
      <c r="C8" s="387"/>
      <c r="D8" s="241" t="s">
        <v>310</v>
      </c>
      <c r="E8" s="205">
        <v>0</v>
      </c>
      <c r="F8" s="24">
        <f t="shared" si="0"/>
        <v>0.1</v>
      </c>
      <c r="G8" s="120">
        <v>0</v>
      </c>
      <c r="H8" s="120">
        <f>F8+G8</f>
        <v>0.1</v>
      </c>
    </row>
    <row r="9" spans="1:8" ht="42" customHeight="1">
      <c r="A9" s="19">
        <v>20</v>
      </c>
      <c r="B9" s="323" t="s">
        <v>248</v>
      </c>
      <c r="C9" s="370"/>
      <c r="D9" s="241" t="s">
        <v>310</v>
      </c>
      <c r="E9" s="205">
        <v>0</v>
      </c>
      <c r="F9" s="24">
        <f t="shared" si="0"/>
        <v>0.1</v>
      </c>
      <c r="G9" s="120">
        <v>0</v>
      </c>
      <c r="H9" s="120">
        <f t="shared" si="1"/>
        <v>0.1</v>
      </c>
    </row>
    <row r="10" spans="1:8" ht="43.5" customHeight="1">
      <c r="A10" s="19">
        <v>19</v>
      </c>
      <c r="B10" s="323" t="s">
        <v>247</v>
      </c>
      <c r="C10" s="370"/>
      <c r="D10" s="241" t="s">
        <v>310</v>
      </c>
      <c r="E10" s="205">
        <v>0</v>
      </c>
      <c r="F10" s="24">
        <f t="shared" si="0"/>
        <v>0.1</v>
      </c>
      <c r="G10" s="120">
        <v>0</v>
      </c>
      <c r="H10" s="120">
        <f t="shared" si="1"/>
        <v>0.1</v>
      </c>
    </row>
    <row r="11" spans="1:8" ht="55.5" customHeight="1">
      <c r="A11" s="19">
        <v>18</v>
      </c>
      <c r="B11" s="323" t="s">
        <v>512</v>
      </c>
      <c r="C11" s="370"/>
      <c r="D11" s="241" t="s">
        <v>310</v>
      </c>
      <c r="E11" s="205">
        <v>0</v>
      </c>
      <c r="F11" s="24">
        <f t="shared" si="0"/>
        <v>0.1</v>
      </c>
      <c r="G11" s="120">
        <v>0</v>
      </c>
      <c r="H11" s="120">
        <f t="shared" si="1"/>
        <v>0.1</v>
      </c>
    </row>
    <row r="12" spans="1:8" ht="66" customHeight="1">
      <c r="A12" s="9">
        <v>17</v>
      </c>
      <c r="B12" s="326" t="s">
        <v>138</v>
      </c>
      <c r="C12" s="384"/>
      <c r="D12" s="193" t="s">
        <v>310</v>
      </c>
      <c r="E12" s="24">
        <v>0</v>
      </c>
      <c r="F12" s="24">
        <f t="shared" si="0"/>
        <v>0.1</v>
      </c>
      <c r="G12" s="120">
        <v>0</v>
      </c>
      <c r="H12" s="120">
        <f t="shared" si="1"/>
        <v>0.1</v>
      </c>
    </row>
    <row r="13" spans="1:8" ht="53.25" customHeight="1">
      <c r="A13" s="9">
        <v>16</v>
      </c>
      <c r="B13" s="385" t="s">
        <v>258</v>
      </c>
      <c r="C13" s="384"/>
      <c r="D13" s="193" t="s">
        <v>310</v>
      </c>
      <c r="E13" s="24">
        <v>0</v>
      </c>
      <c r="F13" s="24">
        <v>0.1</v>
      </c>
      <c r="G13" s="120">
        <v>0</v>
      </c>
      <c r="H13" s="120">
        <f t="shared" si="1"/>
        <v>0.1</v>
      </c>
    </row>
    <row r="14" spans="1:8" ht="64.5" customHeight="1">
      <c r="A14" s="20">
        <v>15</v>
      </c>
      <c r="B14" s="326" t="s">
        <v>259</v>
      </c>
      <c r="C14" s="384"/>
      <c r="D14" s="193" t="s">
        <v>310</v>
      </c>
      <c r="E14" s="24">
        <v>0</v>
      </c>
      <c r="F14" s="24">
        <f>0.1+E14</f>
        <v>0.1</v>
      </c>
      <c r="G14" s="120">
        <v>0</v>
      </c>
      <c r="H14" s="120">
        <f t="shared" si="1"/>
        <v>0.1</v>
      </c>
    </row>
    <row r="15" spans="1:8" ht="63.75" customHeight="1">
      <c r="A15" s="20">
        <v>14</v>
      </c>
      <c r="B15" s="385" t="s">
        <v>0</v>
      </c>
      <c r="C15" s="384"/>
      <c r="D15" s="193" t="s">
        <v>310</v>
      </c>
      <c r="E15" s="24">
        <v>0</v>
      </c>
      <c r="F15" s="24">
        <f>0.1+E15</f>
        <v>0.1</v>
      </c>
      <c r="G15" s="120">
        <v>0</v>
      </c>
      <c r="H15" s="120">
        <f t="shared" si="1"/>
        <v>0.1</v>
      </c>
    </row>
    <row r="16" spans="1:8" ht="54.75" customHeight="1">
      <c r="A16" s="20">
        <v>13</v>
      </c>
      <c r="B16" s="385" t="s">
        <v>137</v>
      </c>
      <c r="C16" s="384"/>
      <c r="D16" s="11"/>
      <c r="E16" s="24">
        <v>0</v>
      </c>
      <c r="F16" s="14">
        <f>0.1+E16</f>
        <v>0.1</v>
      </c>
      <c r="G16" s="123">
        <f>SUM(E17)</f>
        <v>0.743</v>
      </c>
      <c r="H16" s="123">
        <f t="shared" si="1"/>
        <v>0.843</v>
      </c>
    </row>
    <row r="17" spans="1:8" ht="51">
      <c r="A17" s="20"/>
      <c r="B17" s="85">
        <v>1</v>
      </c>
      <c r="C17" s="192" t="s">
        <v>222</v>
      </c>
      <c r="D17" s="81" t="s">
        <v>221</v>
      </c>
      <c r="E17" s="81">
        <v>0.743</v>
      </c>
      <c r="F17" s="98"/>
      <c r="G17" s="124"/>
      <c r="H17" s="159"/>
    </row>
    <row r="18" spans="1:8" ht="54.75" customHeight="1">
      <c r="A18" s="20">
        <v>12</v>
      </c>
      <c r="B18" s="385" t="s">
        <v>424</v>
      </c>
      <c r="C18" s="384"/>
      <c r="D18" s="14"/>
      <c r="E18" s="24">
        <v>0</v>
      </c>
      <c r="F18" s="14">
        <f>0.1+E18</f>
        <v>0.1</v>
      </c>
      <c r="G18" s="123">
        <f>SUM(E19)</f>
        <v>0.811</v>
      </c>
      <c r="H18" s="123">
        <f>F18+G18</f>
        <v>0.911</v>
      </c>
    </row>
    <row r="19" spans="1:8" ht="51">
      <c r="A19" s="20"/>
      <c r="B19" s="85">
        <v>1</v>
      </c>
      <c r="C19" s="192" t="s">
        <v>222</v>
      </c>
      <c r="D19" s="81" t="s">
        <v>221</v>
      </c>
      <c r="E19" s="81">
        <v>0.811</v>
      </c>
      <c r="F19" s="105"/>
      <c r="G19" s="157"/>
      <c r="H19" s="158"/>
    </row>
    <row r="20" spans="1:8" ht="67.5" customHeight="1">
      <c r="A20" s="9">
        <v>11</v>
      </c>
      <c r="B20" s="388" t="s">
        <v>243</v>
      </c>
      <c r="C20" s="375"/>
      <c r="D20" s="14" t="s">
        <v>311</v>
      </c>
      <c r="E20" s="14">
        <v>0</v>
      </c>
      <c r="F20" s="14">
        <f>0.1</f>
        <v>0.1</v>
      </c>
      <c r="G20" s="123">
        <f>SUM(E21:E22)</f>
        <v>3.223</v>
      </c>
      <c r="H20" s="123">
        <f>F20+G20</f>
        <v>3.323</v>
      </c>
    </row>
    <row r="21" spans="1:8" ht="39.75" customHeight="1">
      <c r="A21" s="9"/>
      <c r="B21" s="159">
        <v>1</v>
      </c>
      <c r="C21" s="27" t="s">
        <v>140</v>
      </c>
      <c r="D21" s="85" t="s">
        <v>393</v>
      </c>
      <c r="E21" s="112">
        <v>1.488</v>
      </c>
      <c r="F21" s="98"/>
      <c r="G21" s="124"/>
      <c r="H21" s="159"/>
    </row>
    <row r="22" spans="1:8" ht="51">
      <c r="A22" s="8"/>
      <c r="B22" s="159">
        <v>2</v>
      </c>
      <c r="C22" s="27" t="s">
        <v>427</v>
      </c>
      <c r="D22" s="85" t="s">
        <v>479</v>
      </c>
      <c r="E22" s="112">
        <v>1.735</v>
      </c>
      <c r="F22" s="111"/>
      <c r="G22" s="121"/>
      <c r="H22" s="225"/>
    </row>
    <row r="23" spans="1:8" ht="52.5" customHeight="1">
      <c r="A23" s="9">
        <v>10</v>
      </c>
      <c r="B23" s="377" t="s">
        <v>440</v>
      </c>
      <c r="C23" s="375"/>
      <c r="D23" s="193" t="s">
        <v>313</v>
      </c>
      <c r="E23" s="18">
        <v>0</v>
      </c>
      <c r="F23" s="18">
        <f aca="true" t="shared" si="2" ref="F23:F32">0.1+E23</f>
        <v>0.1</v>
      </c>
      <c r="G23" s="122">
        <v>0</v>
      </c>
      <c r="H23" s="122">
        <f aca="true" t="shared" si="3" ref="H23:H32">F23+G23</f>
        <v>0.1</v>
      </c>
    </row>
    <row r="24" spans="1:8" ht="54.75" customHeight="1">
      <c r="A24" s="9">
        <v>9</v>
      </c>
      <c r="B24" s="377" t="s">
        <v>217</v>
      </c>
      <c r="C24" s="375"/>
      <c r="D24" s="193" t="s">
        <v>312</v>
      </c>
      <c r="E24" s="14">
        <v>0</v>
      </c>
      <c r="F24" s="18">
        <f t="shared" si="2"/>
        <v>0.1</v>
      </c>
      <c r="G24" s="123">
        <f>SUM(E25)</f>
        <v>0.15</v>
      </c>
      <c r="H24" s="122">
        <f t="shared" si="3"/>
        <v>0.25</v>
      </c>
    </row>
    <row r="25" spans="1:8" ht="41.25" customHeight="1">
      <c r="A25" s="9"/>
      <c r="B25" s="174">
        <v>1</v>
      </c>
      <c r="C25" s="229" t="s">
        <v>196</v>
      </c>
      <c r="D25" s="226" t="s">
        <v>141</v>
      </c>
      <c r="E25" s="206">
        <v>0.15</v>
      </c>
      <c r="F25" s="98"/>
      <c r="G25" s="124"/>
      <c r="H25" s="159"/>
    </row>
    <row r="26" spans="1:8" ht="41.25" customHeight="1">
      <c r="A26" s="9">
        <v>8</v>
      </c>
      <c r="B26" s="377" t="s">
        <v>56</v>
      </c>
      <c r="C26" s="375"/>
      <c r="D26" s="14" t="s">
        <v>312</v>
      </c>
      <c r="E26" s="18">
        <v>0</v>
      </c>
      <c r="F26" s="227">
        <f t="shared" si="2"/>
        <v>0.1</v>
      </c>
      <c r="G26" s="228">
        <v>0</v>
      </c>
      <c r="H26" s="228">
        <f t="shared" si="3"/>
        <v>0.1</v>
      </c>
    </row>
    <row r="27" spans="1:8" ht="52.5" customHeight="1">
      <c r="A27" s="9">
        <v>7</v>
      </c>
      <c r="B27" s="377" t="s">
        <v>450</v>
      </c>
      <c r="C27" s="375"/>
      <c r="D27" s="14" t="s">
        <v>314</v>
      </c>
      <c r="E27" s="14">
        <v>0</v>
      </c>
      <c r="F27" s="14">
        <f t="shared" si="2"/>
        <v>0.1</v>
      </c>
      <c r="G27" s="123">
        <v>0</v>
      </c>
      <c r="H27" s="123">
        <f t="shared" si="3"/>
        <v>0.1</v>
      </c>
    </row>
    <row r="28" spans="1:8" ht="37.5" customHeight="1">
      <c r="A28" s="9">
        <v>6</v>
      </c>
      <c r="B28" s="376" t="s">
        <v>218</v>
      </c>
      <c r="C28" s="375"/>
      <c r="D28" s="194" t="s">
        <v>310</v>
      </c>
      <c r="E28" s="14">
        <v>0</v>
      </c>
      <c r="F28" s="14">
        <f t="shared" si="2"/>
        <v>0.1</v>
      </c>
      <c r="G28" s="123">
        <v>0</v>
      </c>
      <c r="H28" s="123">
        <f t="shared" si="3"/>
        <v>0.1</v>
      </c>
    </row>
    <row r="29" spans="1:8" ht="52.5" customHeight="1">
      <c r="A29" s="9">
        <v>5</v>
      </c>
      <c r="B29" s="376" t="s">
        <v>451</v>
      </c>
      <c r="C29" s="375"/>
      <c r="D29" s="11"/>
      <c r="E29" s="14">
        <v>0</v>
      </c>
      <c r="F29" s="14">
        <f t="shared" si="2"/>
        <v>0.1</v>
      </c>
      <c r="G29" s="123">
        <v>0</v>
      </c>
      <c r="H29" s="123">
        <f t="shared" si="3"/>
        <v>0.1</v>
      </c>
    </row>
    <row r="30" spans="1:8" ht="52.5" customHeight="1">
      <c r="A30" s="9">
        <v>4</v>
      </c>
      <c r="B30" s="391" t="s">
        <v>484</v>
      </c>
      <c r="C30" s="375"/>
      <c r="D30" s="11"/>
      <c r="E30" s="14">
        <v>0</v>
      </c>
      <c r="F30" s="14">
        <f t="shared" si="2"/>
        <v>0.1</v>
      </c>
      <c r="G30" s="123">
        <v>0</v>
      </c>
      <c r="H30" s="33">
        <f t="shared" si="3"/>
        <v>0.1</v>
      </c>
    </row>
    <row r="31" spans="1:8" ht="39.75" customHeight="1">
      <c r="A31" s="9">
        <v>3</v>
      </c>
      <c r="B31" s="388" t="s">
        <v>483</v>
      </c>
      <c r="C31" s="375"/>
      <c r="D31" s="14" t="s">
        <v>447</v>
      </c>
      <c r="E31" s="14">
        <v>0</v>
      </c>
      <c r="F31" s="14">
        <f t="shared" si="2"/>
        <v>0.1</v>
      </c>
      <c r="G31" s="123">
        <v>0</v>
      </c>
      <c r="H31" s="33">
        <f t="shared" si="3"/>
        <v>0.1</v>
      </c>
    </row>
    <row r="32" spans="1:8" ht="53.25" customHeight="1">
      <c r="A32" s="9">
        <v>2</v>
      </c>
      <c r="B32" s="376" t="s">
        <v>482</v>
      </c>
      <c r="C32" s="375"/>
      <c r="D32" s="14" t="s">
        <v>447</v>
      </c>
      <c r="E32" s="14">
        <v>0</v>
      </c>
      <c r="F32" s="18">
        <f t="shared" si="2"/>
        <v>0.1</v>
      </c>
      <c r="G32" s="122">
        <f>SUM(E33,E34)</f>
        <v>4.031000000000001</v>
      </c>
      <c r="H32" s="137">
        <f t="shared" si="3"/>
        <v>4.131</v>
      </c>
    </row>
    <row r="33" spans="1:8" ht="38.25">
      <c r="A33" s="9"/>
      <c r="B33" s="85">
        <v>1</v>
      </c>
      <c r="C33" s="176" t="s">
        <v>503</v>
      </c>
      <c r="D33" s="81" t="s">
        <v>504</v>
      </c>
      <c r="E33" s="98">
        <v>1.617</v>
      </c>
      <c r="F33" s="206"/>
      <c r="G33" s="102"/>
      <c r="H33" s="145"/>
    </row>
    <row r="34" spans="1:8" ht="51">
      <c r="A34" s="9"/>
      <c r="B34" s="116">
        <v>2</v>
      </c>
      <c r="C34" s="180" t="s">
        <v>430</v>
      </c>
      <c r="D34" s="85" t="s">
        <v>431</v>
      </c>
      <c r="E34" s="98">
        <v>2.414</v>
      </c>
      <c r="F34" s="98"/>
      <c r="G34" s="124"/>
      <c r="H34" s="110"/>
    </row>
    <row r="35" spans="1:8" ht="51" customHeight="1">
      <c r="A35" s="9">
        <v>1</v>
      </c>
      <c r="B35" s="376" t="s">
        <v>478</v>
      </c>
      <c r="C35" s="375"/>
      <c r="D35" s="14" t="s">
        <v>447</v>
      </c>
      <c r="E35" s="14">
        <v>0</v>
      </c>
      <c r="F35" s="14">
        <f>0.1+E35</f>
        <v>0.1</v>
      </c>
      <c r="G35" s="123">
        <v>0</v>
      </c>
      <c r="H35" s="33">
        <f>F35+G35</f>
        <v>0.1</v>
      </c>
    </row>
    <row r="36" spans="1:8" ht="15">
      <c r="A36" s="113"/>
      <c r="B36" s="106"/>
      <c r="C36" s="51"/>
      <c r="D36" s="30"/>
      <c r="E36" s="82"/>
      <c r="F36" s="82"/>
      <c r="G36" s="29"/>
      <c r="H36" s="29"/>
    </row>
    <row r="37" spans="1:8" ht="15">
      <c r="A37" s="113"/>
      <c r="B37" s="389" t="s">
        <v>487</v>
      </c>
      <c r="C37" s="390"/>
      <c r="D37" s="61"/>
      <c r="E37" s="86"/>
      <c r="F37" s="86"/>
      <c r="G37" s="118"/>
      <c r="H37" s="9">
        <f>SUM(H5:H35)</f>
        <v>11.357999999999997</v>
      </c>
    </row>
  </sheetData>
  <mergeCells count="26">
    <mergeCell ref="B27:C27"/>
    <mergeCell ref="B32:C32"/>
    <mergeCell ref="B35:C35"/>
    <mergeCell ref="B37:C37"/>
    <mergeCell ref="B28:C28"/>
    <mergeCell ref="B29:C29"/>
    <mergeCell ref="B30:C30"/>
    <mergeCell ref="B31:C31"/>
    <mergeCell ref="B20:C20"/>
    <mergeCell ref="B23:C23"/>
    <mergeCell ref="B24:C24"/>
    <mergeCell ref="B26:C26"/>
    <mergeCell ref="B6:C6"/>
    <mergeCell ref="B15:C15"/>
    <mergeCell ref="B16:C16"/>
    <mergeCell ref="B18:C18"/>
    <mergeCell ref="B4:H4"/>
    <mergeCell ref="B12:C12"/>
    <mergeCell ref="B13:C13"/>
    <mergeCell ref="B14:C14"/>
    <mergeCell ref="B5:C5"/>
    <mergeCell ref="B9:C9"/>
    <mergeCell ref="B10:C10"/>
    <mergeCell ref="B11:C11"/>
    <mergeCell ref="B8:C8"/>
    <mergeCell ref="B7:C7"/>
  </mergeCells>
  <printOptions/>
  <pageMargins left="0.15748031496062992" right="0.15748031496062992" top="0.1968503937007874" bottom="0.1968503937007874" header="0.1968503937007874" footer="0.11811023622047245"/>
  <pageSetup horizontalDpi="600" verticalDpi="600" orientation="landscape" paperSize="9" scale="85" r:id="rId5"/>
  <drawing r:id="rId4"/>
  <legacyDrawing r:id="rId3"/>
  <oleObjects>
    <oleObject progId="Equation.3" shapeId="1399817" r:id="rId1"/>
    <oleObject progId="Equation.3" shapeId="1399818" r:id="rId2"/>
  </oleObjects>
</worksheet>
</file>

<file path=xl/worksheets/sheet6.xml><?xml version="1.0" encoding="utf-8"?>
<worksheet xmlns="http://schemas.openxmlformats.org/spreadsheetml/2006/main" xmlns:r="http://schemas.openxmlformats.org/officeDocument/2006/relationships">
  <sheetPr>
    <tabColor indexed="49"/>
  </sheetPr>
  <dimension ref="A3:H13"/>
  <sheetViews>
    <sheetView workbookViewId="0" topLeftCell="A1">
      <selection activeCell="E33" sqref="E33"/>
    </sheetView>
  </sheetViews>
  <sheetFormatPr defaultColWidth="9.140625" defaultRowHeight="12.75"/>
  <cols>
    <col min="3" max="3" width="75.8515625" style="0" customWidth="1"/>
    <col min="4" max="4" width="11.00390625" style="0" customWidth="1"/>
    <col min="5" max="5" width="11.8515625" style="0" customWidth="1"/>
    <col min="6" max="6" width="24.00390625" style="0" customWidth="1"/>
    <col min="7" max="7" width="11.7109375" style="0" customWidth="1"/>
    <col min="8" max="8" width="17.57421875" style="0" customWidth="1"/>
  </cols>
  <sheetData>
    <row r="3" spans="1:8" ht="28.5" customHeight="1">
      <c r="A3" s="113"/>
      <c r="B3" s="106"/>
      <c r="C3" s="51"/>
      <c r="D3" s="95" t="s">
        <v>468</v>
      </c>
      <c r="E3" s="95" t="s">
        <v>149</v>
      </c>
      <c r="F3" s="95" t="s">
        <v>373</v>
      </c>
      <c r="G3" s="35"/>
      <c r="H3" s="35"/>
    </row>
    <row r="4" spans="1:8" ht="30" customHeight="1">
      <c r="A4" s="109" t="s">
        <v>405</v>
      </c>
      <c r="B4" s="382" t="s">
        <v>432</v>
      </c>
      <c r="C4" s="383"/>
      <c r="D4" s="383"/>
      <c r="E4" s="383"/>
      <c r="F4" s="383"/>
      <c r="G4" s="383"/>
      <c r="H4" s="383"/>
    </row>
    <row r="5" spans="1:8" ht="67.5" customHeight="1">
      <c r="A5" s="20">
        <v>6</v>
      </c>
      <c r="B5" s="326" t="s">
        <v>423</v>
      </c>
      <c r="C5" s="392"/>
      <c r="D5" s="14" t="s">
        <v>50</v>
      </c>
      <c r="E5" s="24">
        <v>0</v>
      </c>
      <c r="F5" s="24">
        <f aca="true" t="shared" si="0" ref="F5:F10">0.1+E5</f>
        <v>0.1</v>
      </c>
      <c r="G5" s="120">
        <v>0</v>
      </c>
      <c r="H5" s="195">
        <f aca="true" t="shared" si="1" ref="H5:H10">F5+G5</f>
        <v>0.1</v>
      </c>
    </row>
    <row r="6" spans="1:8" ht="51" customHeight="1">
      <c r="A6" s="20">
        <v>5</v>
      </c>
      <c r="B6" s="326" t="s">
        <v>48</v>
      </c>
      <c r="C6" s="384"/>
      <c r="D6" s="14" t="s">
        <v>313</v>
      </c>
      <c r="E6" s="24">
        <v>0</v>
      </c>
      <c r="F6" s="24">
        <f t="shared" si="0"/>
        <v>0.1</v>
      </c>
      <c r="G6" s="120">
        <v>0</v>
      </c>
      <c r="H6" s="195">
        <f t="shared" si="1"/>
        <v>0.1</v>
      </c>
    </row>
    <row r="7" spans="1:8" ht="68.25" customHeight="1">
      <c r="A7" s="20">
        <v>4</v>
      </c>
      <c r="B7" s="385" t="s">
        <v>47</v>
      </c>
      <c r="C7" s="384"/>
      <c r="D7" s="14" t="s">
        <v>313</v>
      </c>
      <c r="E7" s="24">
        <v>0</v>
      </c>
      <c r="F7" s="24">
        <f t="shared" si="0"/>
        <v>0.1</v>
      </c>
      <c r="G7" s="120">
        <v>0</v>
      </c>
      <c r="H7" s="195">
        <f t="shared" si="1"/>
        <v>0.1</v>
      </c>
    </row>
    <row r="8" spans="1:8" ht="64.5" customHeight="1">
      <c r="A8" s="9">
        <v>3</v>
      </c>
      <c r="B8" s="385" t="s">
        <v>49</v>
      </c>
      <c r="C8" s="384"/>
      <c r="D8" s="14" t="s">
        <v>50</v>
      </c>
      <c r="E8" s="24">
        <v>0</v>
      </c>
      <c r="F8" s="24">
        <f t="shared" si="0"/>
        <v>0.1</v>
      </c>
      <c r="G8" s="120">
        <v>0</v>
      </c>
      <c r="H8" s="195">
        <f t="shared" si="1"/>
        <v>0.1</v>
      </c>
    </row>
    <row r="9" spans="1:8" ht="51.75" customHeight="1">
      <c r="A9" s="9">
        <v>2</v>
      </c>
      <c r="B9" s="391" t="s">
        <v>374</v>
      </c>
      <c r="C9" s="375"/>
      <c r="D9" s="24"/>
      <c r="E9" s="24">
        <v>0</v>
      </c>
      <c r="F9" s="24">
        <f t="shared" si="0"/>
        <v>0.1</v>
      </c>
      <c r="G9" s="120">
        <v>0</v>
      </c>
      <c r="H9" s="195">
        <f t="shared" si="1"/>
        <v>0.1</v>
      </c>
    </row>
    <row r="10" spans="1:8" ht="53.25" customHeight="1">
      <c r="A10" s="9">
        <v>1</v>
      </c>
      <c r="B10" s="377" t="s">
        <v>469</v>
      </c>
      <c r="C10" s="375"/>
      <c r="D10" s="14" t="s">
        <v>448</v>
      </c>
      <c r="E10" s="14">
        <v>0</v>
      </c>
      <c r="F10" s="14">
        <f t="shared" si="0"/>
        <v>0.1</v>
      </c>
      <c r="G10" s="123">
        <v>0</v>
      </c>
      <c r="H10" s="196">
        <f t="shared" si="1"/>
        <v>0.1</v>
      </c>
    </row>
    <row r="11" spans="1:2" ht="15">
      <c r="A11" s="113"/>
      <c r="B11" s="17"/>
    </row>
    <row r="12" spans="1:8" ht="15">
      <c r="A12" s="113"/>
      <c r="B12" s="379" t="s">
        <v>487</v>
      </c>
      <c r="C12" s="380"/>
      <c r="D12" s="104"/>
      <c r="E12" s="119"/>
      <c r="F12" s="119"/>
      <c r="G12" s="103"/>
      <c r="H12" s="5">
        <f>SUM(H5:H11)</f>
        <v>0.6</v>
      </c>
    </row>
    <row r="13" spans="1:2" ht="15">
      <c r="A13" s="113"/>
      <c r="B13" s="17"/>
    </row>
  </sheetData>
  <mergeCells count="8">
    <mergeCell ref="B4:H4"/>
    <mergeCell ref="B5:C5"/>
    <mergeCell ref="B6:C6"/>
    <mergeCell ref="B7:C7"/>
    <mergeCell ref="B8:C8"/>
    <mergeCell ref="B9:C9"/>
    <mergeCell ref="B10:C10"/>
    <mergeCell ref="B12:C12"/>
  </mergeCells>
  <printOptions/>
  <pageMargins left="0.15748031496062992" right="0.15748031496062992" top="0.1968503937007874" bottom="0.1968503937007874" header="0.11811023622047245" footer="0.11811023622047245"/>
  <pageSetup horizontalDpi="600" verticalDpi="600" orientation="landscape" paperSize="9" scale="85" r:id="rId5"/>
  <drawing r:id="rId4"/>
  <legacyDrawing r:id="rId3"/>
  <oleObjects>
    <oleObject progId="Equation.3" shapeId="133389" r:id="rId1"/>
    <oleObject progId="Equation.3" shapeId="133390" r:id="rId2"/>
  </oleObjects>
</worksheet>
</file>

<file path=xl/worksheets/sheet7.xml><?xml version="1.0" encoding="utf-8"?>
<worksheet xmlns="http://schemas.openxmlformats.org/spreadsheetml/2006/main" xmlns:r="http://schemas.openxmlformats.org/officeDocument/2006/relationships">
  <sheetPr>
    <tabColor indexed="49"/>
  </sheetPr>
  <dimension ref="A2:I41"/>
  <sheetViews>
    <sheetView workbookViewId="0" topLeftCell="A1">
      <selection activeCell="C42" sqref="C42"/>
    </sheetView>
  </sheetViews>
  <sheetFormatPr defaultColWidth="9.140625" defaultRowHeight="12.75"/>
  <cols>
    <col min="3" max="3" width="75.140625" style="0" customWidth="1"/>
    <col min="4" max="4" width="11.8515625" style="0" customWidth="1"/>
    <col min="5" max="5" width="13.140625" style="0" customWidth="1"/>
    <col min="6" max="6" width="23.7109375" style="0" customWidth="1"/>
    <col min="7" max="7" width="10.28125" style="0" customWidth="1"/>
    <col min="8" max="8" width="16.7109375" style="0" customWidth="1"/>
  </cols>
  <sheetData>
    <row r="1" ht="12.75" customHeight="1"/>
    <row r="2" spans="1:8" ht="23.25" customHeight="1">
      <c r="A2" s="113"/>
      <c r="B2" s="17"/>
      <c r="D2" s="95" t="s">
        <v>468</v>
      </c>
      <c r="E2" s="95" t="s">
        <v>149</v>
      </c>
      <c r="F2" s="95" t="s">
        <v>373</v>
      </c>
      <c r="G2" s="35"/>
      <c r="H2" s="35"/>
    </row>
    <row r="3" spans="1:8" ht="23.25" customHeight="1">
      <c r="A3" s="109" t="s">
        <v>405</v>
      </c>
      <c r="B3" s="397" t="s">
        <v>433</v>
      </c>
      <c r="C3" s="398"/>
      <c r="D3" s="398"/>
      <c r="E3" s="398"/>
      <c r="F3" s="398"/>
      <c r="G3" s="398"/>
      <c r="H3" s="398"/>
    </row>
    <row r="4" spans="1:8" ht="78.75" customHeight="1">
      <c r="A4" s="23">
        <v>9</v>
      </c>
      <c r="B4" s="326" t="s">
        <v>5</v>
      </c>
      <c r="C4" s="352"/>
      <c r="D4" s="205" t="s">
        <v>403</v>
      </c>
      <c r="E4" s="205">
        <v>0</v>
      </c>
      <c r="F4" s="241">
        <v>0</v>
      </c>
      <c r="G4" s="19">
        <f>SUM(E5:E11)</f>
        <v>8.905</v>
      </c>
      <c r="H4" s="20">
        <f>F4+G4</f>
        <v>8.905</v>
      </c>
    </row>
    <row r="5" spans="1:8" ht="38.25">
      <c r="A5" s="23"/>
      <c r="B5" s="278">
        <v>1</v>
      </c>
      <c r="C5" s="176" t="s">
        <v>237</v>
      </c>
      <c r="D5" s="81" t="s">
        <v>238</v>
      </c>
      <c r="E5" s="81">
        <v>1.723</v>
      </c>
      <c r="F5" s="85"/>
      <c r="G5" s="143"/>
      <c r="H5" s="160"/>
    </row>
    <row r="6" spans="1:8" ht="40.5" customHeight="1">
      <c r="A6" s="23"/>
      <c r="B6" s="81">
        <v>2</v>
      </c>
      <c r="C6" s="190" t="s">
        <v>166</v>
      </c>
      <c r="D6" s="197" t="s">
        <v>178</v>
      </c>
      <c r="E6" s="197">
        <v>1.033</v>
      </c>
      <c r="F6" s="85"/>
      <c r="G6" s="143"/>
      <c r="H6" s="160"/>
    </row>
    <row r="7" spans="1:8" ht="51.75" customHeight="1">
      <c r="A7" s="23"/>
      <c r="B7" s="81">
        <v>3</v>
      </c>
      <c r="C7" s="315" t="s">
        <v>6</v>
      </c>
      <c r="D7" s="287" t="s">
        <v>52</v>
      </c>
      <c r="E7" s="188">
        <v>1.283</v>
      </c>
      <c r="F7" s="85"/>
      <c r="G7" s="143"/>
      <c r="H7" s="160"/>
    </row>
    <row r="8" spans="1:8" ht="42" customHeight="1">
      <c r="A8" s="23"/>
      <c r="B8" s="81">
        <v>4</v>
      </c>
      <c r="C8" s="217" t="s">
        <v>179</v>
      </c>
      <c r="D8" s="314" t="s">
        <v>461</v>
      </c>
      <c r="E8" s="314">
        <v>1.863</v>
      </c>
      <c r="F8" s="85"/>
      <c r="G8" s="143"/>
      <c r="H8" s="160"/>
    </row>
    <row r="9" spans="1:8" ht="42" customHeight="1">
      <c r="A9" s="23"/>
      <c r="B9" s="81">
        <v>5</v>
      </c>
      <c r="C9" s="176" t="s">
        <v>167</v>
      </c>
      <c r="D9" s="243" t="s">
        <v>230</v>
      </c>
      <c r="E9" s="318">
        <v>1.575</v>
      </c>
      <c r="F9" s="316"/>
      <c r="G9" s="143"/>
      <c r="H9" s="160"/>
    </row>
    <row r="10" spans="1:8" ht="51" customHeight="1">
      <c r="A10" s="23"/>
      <c r="B10" s="81">
        <v>6</v>
      </c>
      <c r="C10" s="176" t="s">
        <v>168</v>
      </c>
      <c r="D10" s="243" t="s">
        <v>175</v>
      </c>
      <c r="E10" s="174">
        <v>0.07</v>
      </c>
      <c r="F10" s="316"/>
      <c r="G10" s="143"/>
      <c r="H10" s="160"/>
    </row>
    <row r="11" spans="1:9" ht="42.75" customHeight="1">
      <c r="A11" s="25"/>
      <c r="B11" s="81">
        <v>7</v>
      </c>
      <c r="C11" s="176" t="s">
        <v>169</v>
      </c>
      <c r="D11" s="98" t="s">
        <v>228</v>
      </c>
      <c r="E11" s="181">
        <v>1.358</v>
      </c>
      <c r="F11" s="317"/>
      <c r="G11" s="258"/>
      <c r="H11" s="258"/>
      <c r="I11" s="4"/>
    </row>
    <row r="12" spans="1:8" ht="39" customHeight="1">
      <c r="A12" s="107">
        <v>8</v>
      </c>
      <c r="B12" s="399" t="s">
        <v>474</v>
      </c>
      <c r="C12" s="400"/>
      <c r="D12" s="138"/>
      <c r="E12" s="24">
        <v>0</v>
      </c>
      <c r="F12" s="14">
        <v>0</v>
      </c>
      <c r="G12" s="19">
        <f>SUM(E13:E15)</f>
        <v>8.016</v>
      </c>
      <c r="H12" s="242">
        <f>F12+G12</f>
        <v>8.016</v>
      </c>
    </row>
    <row r="13" spans="1:8" ht="39" customHeight="1">
      <c r="A13" s="107"/>
      <c r="B13" s="85">
        <v>1</v>
      </c>
      <c r="C13" s="176" t="s">
        <v>171</v>
      </c>
      <c r="D13" s="112" t="s">
        <v>176</v>
      </c>
      <c r="E13" s="81">
        <v>0.518</v>
      </c>
      <c r="F13" s="105"/>
      <c r="G13" s="144"/>
      <c r="H13" s="202"/>
    </row>
    <row r="14" spans="1:8" ht="51">
      <c r="A14" s="9"/>
      <c r="B14" s="148">
        <v>2</v>
      </c>
      <c r="C14" s="180" t="s">
        <v>434</v>
      </c>
      <c r="D14" s="85" t="s">
        <v>435</v>
      </c>
      <c r="E14" s="81">
        <v>0.7</v>
      </c>
      <c r="F14" s="105"/>
      <c r="G14" s="144"/>
      <c r="H14" s="149"/>
    </row>
    <row r="15" spans="1:8" ht="38.25">
      <c r="A15" s="9"/>
      <c r="B15" s="237">
        <v>3</v>
      </c>
      <c r="C15" s="183" t="s">
        <v>162</v>
      </c>
      <c r="D15" s="167" t="s">
        <v>194</v>
      </c>
      <c r="E15" s="151">
        <v>6.798</v>
      </c>
      <c r="F15" s="105"/>
      <c r="G15" s="144"/>
      <c r="H15" s="149"/>
    </row>
    <row r="16" spans="1:8" ht="52.5" customHeight="1">
      <c r="A16" s="9">
        <v>7</v>
      </c>
      <c r="B16" s="326" t="s">
        <v>501</v>
      </c>
      <c r="C16" s="378"/>
      <c r="D16" s="150"/>
      <c r="E16" s="14">
        <v>0</v>
      </c>
      <c r="F16" s="14">
        <v>0</v>
      </c>
      <c r="G16" s="19">
        <f>SUM(E17:E17)</f>
        <v>1.471</v>
      </c>
      <c r="H16" s="20">
        <f>F16+G16</f>
        <v>1.471</v>
      </c>
    </row>
    <row r="17" spans="1:8" ht="38.25">
      <c r="A17" s="9"/>
      <c r="B17" s="200">
        <v>1</v>
      </c>
      <c r="C17" s="180" t="s">
        <v>502</v>
      </c>
      <c r="D17" s="281" t="s">
        <v>443</v>
      </c>
      <c r="E17" s="282">
        <v>1.471</v>
      </c>
      <c r="F17" s="98"/>
      <c r="G17" s="117"/>
      <c r="H17" s="110"/>
    </row>
    <row r="18" spans="1:8" ht="52.5" customHeight="1">
      <c r="A18" s="9">
        <v>6</v>
      </c>
      <c r="B18" s="326" t="s">
        <v>417</v>
      </c>
      <c r="C18" s="378"/>
      <c r="D18" s="241" t="s">
        <v>403</v>
      </c>
      <c r="E18" s="14">
        <v>0</v>
      </c>
      <c r="F18" s="18">
        <v>0</v>
      </c>
      <c r="G18" s="19">
        <f>SUM(E19:E19)</f>
        <v>2.98</v>
      </c>
      <c r="H18" s="20">
        <f>F18+G18</f>
        <v>2.98</v>
      </c>
    </row>
    <row r="19" spans="1:8" ht="29.25" customHeight="1">
      <c r="A19" s="9"/>
      <c r="B19" s="85">
        <v>1</v>
      </c>
      <c r="C19" s="229" t="s">
        <v>418</v>
      </c>
      <c r="D19" s="147" t="s">
        <v>419</v>
      </c>
      <c r="E19" s="98">
        <v>2.98</v>
      </c>
      <c r="F19" s="98"/>
      <c r="G19" s="117"/>
      <c r="H19" s="110"/>
    </row>
    <row r="20" spans="1:8" ht="39.75" customHeight="1">
      <c r="A20" s="9">
        <v>6</v>
      </c>
      <c r="B20" s="381" t="s">
        <v>454</v>
      </c>
      <c r="C20" s="375"/>
      <c r="D20" s="13"/>
      <c r="E20" s="14">
        <v>0</v>
      </c>
      <c r="F20" s="24">
        <v>0</v>
      </c>
      <c r="G20" s="25">
        <f>SUM(E21,E22)</f>
        <v>2.502</v>
      </c>
      <c r="H20" s="23">
        <f>F20+G20</f>
        <v>2.502</v>
      </c>
    </row>
    <row r="21" spans="1:9" ht="51.75" customHeight="1">
      <c r="A21" s="9"/>
      <c r="B21" s="147">
        <v>1</v>
      </c>
      <c r="C21" s="176" t="s">
        <v>180</v>
      </c>
      <c r="D21" s="147" t="s">
        <v>52</v>
      </c>
      <c r="E21" s="81">
        <v>1.283</v>
      </c>
      <c r="F21" s="98"/>
      <c r="G21" s="117"/>
      <c r="H21" s="198"/>
      <c r="I21" s="4"/>
    </row>
    <row r="22" spans="1:8" ht="51">
      <c r="A22" s="9"/>
      <c r="B22" s="145">
        <v>2</v>
      </c>
      <c r="C22" s="183" t="s">
        <v>441</v>
      </c>
      <c r="D22" s="240" t="s">
        <v>442</v>
      </c>
      <c r="E22" s="151">
        <v>1.219</v>
      </c>
      <c r="F22" s="105"/>
      <c r="G22" s="144"/>
      <c r="H22" s="149"/>
    </row>
    <row r="23" spans="1:8" ht="38.25" customHeight="1">
      <c r="A23" s="9">
        <v>5</v>
      </c>
      <c r="B23" s="327" t="s">
        <v>420</v>
      </c>
      <c r="C23" s="378"/>
      <c r="D23" s="241" t="s">
        <v>403</v>
      </c>
      <c r="E23" s="14">
        <v>0</v>
      </c>
      <c r="F23" s="18">
        <v>0</v>
      </c>
      <c r="G23" s="239">
        <f>SUM(E24:E26)</f>
        <v>6.702</v>
      </c>
      <c r="H23" s="242">
        <f>F23+G23</f>
        <v>6.702</v>
      </c>
    </row>
    <row r="24" spans="1:9" ht="38.25" customHeight="1">
      <c r="A24" s="9"/>
      <c r="B24" s="85">
        <v>1</v>
      </c>
      <c r="C24" s="238" t="s">
        <v>304</v>
      </c>
      <c r="D24" s="85" t="s">
        <v>10</v>
      </c>
      <c r="E24" s="98">
        <v>0.888</v>
      </c>
      <c r="F24" s="206"/>
      <c r="G24" s="207"/>
      <c r="H24" s="202"/>
      <c r="I24" s="4"/>
    </row>
    <row r="25" spans="1:9" ht="36.75" customHeight="1">
      <c r="A25" s="9"/>
      <c r="B25" s="85">
        <v>2</v>
      </c>
      <c r="C25" s="238" t="s">
        <v>459</v>
      </c>
      <c r="D25" s="85" t="s">
        <v>460</v>
      </c>
      <c r="E25" s="98">
        <v>4.844</v>
      </c>
      <c r="F25" s="206"/>
      <c r="G25" s="207"/>
      <c r="H25" s="202"/>
      <c r="I25" s="4"/>
    </row>
    <row r="26" spans="1:8" ht="52.5" customHeight="1">
      <c r="A26" s="9"/>
      <c r="B26" s="174">
        <v>3</v>
      </c>
      <c r="C26" s="238" t="s">
        <v>421</v>
      </c>
      <c r="D26" s="224" t="s">
        <v>422</v>
      </c>
      <c r="E26" s="98">
        <v>0.97</v>
      </c>
      <c r="F26" s="98"/>
      <c r="G26" s="117"/>
      <c r="H26" s="198"/>
    </row>
    <row r="27" spans="1:8" ht="51" customHeight="1">
      <c r="A27" s="9">
        <v>4</v>
      </c>
      <c r="B27" s="393" t="s">
        <v>302</v>
      </c>
      <c r="C27" s="375"/>
      <c r="D27" s="269" t="s">
        <v>403</v>
      </c>
      <c r="E27" s="14">
        <v>0</v>
      </c>
      <c r="F27" s="24">
        <v>0</v>
      </c>
      <c r="G27" s="25">
        <f>SUM(E28:E30)</f>
        <v>7.687</v>
      </c>
      <c r="H27" s="23">
        <f>F27+G27</f>
        <v>7.687</v>
      </c>
    </row>
    <row r="28" spans="1:8" ht="51" customHeight="1">
      <c r="A28" s="9"/>
      <c r="B28" s="203">
        <v>1</v>
      </c>
      <c r="C28" s="321" t="s">
        <v>303</v>
      </c>
      <c r="D28" s="319" t="s">
        <v>242</v>
      </c>
      <c r="E28" s="197">
        <v>0.677</v>
      </c>
      <c r="F28" s="208"/>
      <c r="G28" s="144"/>
      <c r="H28" s="268"/>
    </row>
    <row r="29" spans="1:8" ht="51" customHeight="1">
      <c r="A29" s="9"/>
      <c r="B29" s="203">
        <v>2</v>
      </c>
      <c r="C29" s="176" t="s">
        <v>173</v>
      </c>
      <c r="D29" s="112" t="s">
        <v>177</v>
      </c>
      <c r="E29" s="81">
        <v>0.212</v>
      </c>
      <c r="F29" s="208"/>
      <c r="G29" s="144"/>
      <c r="H29" s="268"/>
    </row>
    <row r="30" spans="1:8" ht="39.75" customHeight="1">
      <c r="A30" s="9"/>
      <c r="B30" s="320">
        <v>3</v>
      </c>
      <c r="C30" s="321" t="s">
        <v>174</v>
      </c>
      <c r="D30" s="85" t="s">
        <v>194</v>
      </c>
      <c r="E30" s="197">
        <v>6.798</v>
      </c>
      <c r="F30" s="208"/>
      <c r="G30" s="144"/>
      <c r="H30" s="268"/>
    </row>
    <row r="31" spans="1:8" ht="39.75" customHeight="1">
      <c r="A31" s="9">
        <v>3</v>
      </c>
      <c r="B31" s="393" t="s">
        <v>473</v>
      </c>
      <c r="C31" s="375"/>
      <c r="D31" s="22"/>
      <c r="E31" s="14">
        <v>0</v>
      </c>
      <c r="F31" s="14">
        <v>0</v>
      </c>
      <c r="G31" s="19">
        <f>SUM(E32:E34)</f>
        <v>8.804</v>
      </c>
      <c r="H31" s="20">
        <f>F31+G31</f>
        <v>8.804</v>
      </c>
    </row>
    <row r="32" spans="1:9" ht="53.25" customHeight="1">
      <c r="A32" s="9"/>
      <c r="B32" s="203">
        <v>1</v>
      </c>
      <c r="C32" s="176" t="s">
        <v>220</v>
      </c>
      <c r="D32" s="224" t="s">
        <v>52</v>
      </c>
      <c r="E32" s="81">
        <v>0.939</v>
      </c>
      <c r="F32" s="206"/>
      <c r="G32" s="207"/>
      <c r="H32" s="202"/>
      <c r="I32" s="4"/>
    </row>
    <row r="33" spans="1:8" ht="38.25">
      <c r="A33" s="9"/>
      <c r="B33" s="116">
        <v>2</v>
      </c>
      <c r="C33" s="199" t="s">
        <v>162</v>
      </c>
      <c r="D33" s="85" t="s">
        <v>194</v>
      </c>
      <c r="E33" s="81">
        <v>6.798</v>
      </c>
      <c r="F33" s="208"/>
      <c r="G33" s="105"/>
      <c r="H33" s="149"/>
    </row>
    <row r="34" spans="1:8" ht="27" customHeight="1">
      <c r="A34" s="9"/>
      <c r="B34" s="116">
        <v>3</v>
      </c>
      <c r="C34" s="180" t="s">
        <v>134</v>
      </c>
      <c r="D34" s="85" t="s">
        <v>443</v>
      </c>
      <c r="E34" s="81">
        <v>1.067</v>
      </c>
      <c r="F34" s="189"/>
      <c r="G34" s="209"/>
      <c r="H34" s="146"/>
    </row>
    <row r="35" spans="1:8" ht="37.5" customHeight="1">
      <c r="A35" s="9">
        <v>2</v>
      </c>
      <c r="B35" s="394" t="s">
        <v>233</v>
      </c>
      <c r="C35" s="375"/>
      <c r="D35" s="22"/>
      <c r="E35" s="14">
        <v>0</v>
      </c>
      <c r="F35" s="14">
        <v>0</v>
      </c>
      <c r="G35" s="19">
        <f>SUM(E36)</f>
        <v>1.598</v>
      </c>
      <c r="H35" s="20">
        <f>F35+G35</f>
        <v>1.598</v>
      </c>
    </row>
    <row r="36" spans="1:8" ht="38.25">
      <c r="A36" s="9"/>
      <c r="B36" s="116">
        <v>1</v>
      </c>
      <c r="C36" s="180" t="s">
        <v>135</v>
      </c>
      <c r="D36" s="85" t="s">
        <v>444</v>
      </c>
      <c r="E36" s="81">
        <v>1.598</v>
      </c>
      <c r="F36" s="105"/>
      <c r="G36" s="105"/>
      <c r="H36" s="145"/>
    </row>
    <row r="37" spans="1:8" ht="40.5" customHeight="1">
      <c r="A37" s="9">
        <v>1</v>
      </c>
      <c r="B37" s="395" t="s">
        <v>61</v>
      </c>
      <c r="C37" s="375"/>
      <c r="D37" s="150"/>
      <c r="E37" s="14">
        <v>0</v>
      </c>
      <c r="F37" s="14">
        <v>0</v>
      </c>
      <c r="G37" s="19">
        <f>SUM(E38)</f>
        <v>0.2</v>
      </c>
      <c r="H37" s="20">
        <f>F37+G37</f>
        <v>0.2</v>
      </c>
    </row>
    <row r="38" spans="1:8" ht="39.75" customHeight="1">
      <c r="A38" s="9"/>
      <c r="B38" s="116">
        <v>1</v>
      </c>
      <c r="C38" s="180" t="s">
        <v>232</v>
      </c>
      <c r="D38" s="97" t="s">
        <v>445</v>
      </c>
      <c r="E38" s="81">
        <v>0.2</v>
      </c>
      <c r="F38" s="98"/>
      <c r="G38" s="117"/>
      <c r="H38" s="110"/>
    </row>
    <row r="39" spans="1:8" ht="15">
      <c r="A39" s="113"/>
      <c r="B39" s="152"/>
      <c r="C39" s="77"/>
      <c r="D39" s="153"/>
      <c r="E39" s="31"/>
      <c r="F39" s="31"/>
      <c r="G39" s="108"/>
      <c r="H39" s="115"/>
    </row>
    <row r="40" spans="1:8" ht="15">
      <c r="A40" s="113"/>
      <c r="B40" s="379" t="s">
        <v>487</v>
      </c>
      <c r="C40" s="396"/>
      <c r="D40" s="154"/>
      <c r="E40" s="86"/>
      <c r="F40" s="86"/>
      <c r="G40" s="155"/>
      <c r="H40" s="9">
        <f>SUM(H4:H39)</f>
        <v>48.865</v>
      </c>
    </row>
    <row r="41" spans="1:8" ht="15">
      <c r="A41" s="113"/>
      <c r="B41" s="152"/>
      <c r="C41" s="77"/>
      <c r="D41" s="153"/>
      <c r="E41" s="31"/>
      <c r="F41" s="31"/>
      <c r="G41" s="108"/>
      <c r="H41" s="115"/>
    </row>
  </sheetData>
  <mergeCells count="12">
    <mergeCell ref="B3:H3"/>
    <mergeCell ref="B12:C12"/>
    <mergeCell ref="B20:C20"/>
    <mergeCell ref="B27:C27"/>
    <mergeCell ref="B18:C18"/>
    <mergeCell ref="B23:C23"/>
    <mergeCell ref="B4:C4"/>
    <mergeCell ref="B16:C16"/>
    <mergeCell ref="B31:C31"/>
    <mergeCell ref="B35:C35"/>
    <mergeCell ref="B37:C37"/>
    <mergeCell ref="B40:C40"/>
  </mergeCells>
  <printOptions/>
  <pageMargins left="0.15748031496062992" right="0.15748031496062992" top="0.1968503937007874" bottom="0.1968503937007874" header="0.1968503937007874" footer="0.1968503937007874"/>
  <pageSetup horizontalDpi="600" verticalDpi="600" orientation="landscape" paperSize="9" scale="85" r:id="rId4"/>
  <legacyDrawing r:id="rId3"/>
  <oleObjects>
    <oleObject progId="Equation.3" shapeId="175705" r:id="rId1"/>
    <oleObject progId="Equation.3" shapeId="175706" r:id="rId2"/>
  </oleObjects>
</worksheet>
</file>

<file path=xl/worksheets/sheet8.xml><?xml version="1.0" encoding="utf-8"?>
<worksheet xmlns="http://schemas.openxmlformats.org/spreadsheetml/2006/main" xmlns:r="http://schemas.openxmlformats.org/officeDocument/2006/relationships">
  <sheetPr>
    <tabColor indexed="15"/>
  </sheetPr>
  <dimension ref="A47:E55"/>
  <sheetViews>
    <sheetView workbookViewId="0" topLeftCell="A19">
      <selection activeCell="B57" sqref="B57"/>
    </sheetView>
  </sheetViews>
  <sheetFormatPr defaultColWidth="9.140625" defaultRowHeight="12.75"/>
  <cols>
    <col min="2" max="2" width="84.140625" style="0" customWidth="1"/>
    <col min="3" max="3" width="12.7109375" style="0" customWidth="1"/>
    <col min="4" max="4" width="10.421875" style="0" customWidth="1"/>
  </cols>
  <sheetData>
    <row r="47" spans="2:4" ht="15">
      <c r="B47" s="211" t="s">
        <v>63</v>
      </c>
      <c r="C47" s="210" t="s">
        <v>64</v>
      </c>
      <c r="D47" s="210">
        <f>D55</f>
        <v>1.4829999999999999</v>
      </c>
    </row>
    <row r="49" spans="1:4" ht="18.75" customHeight="1">
      <c r="A49" s="15" t="s">
        <v>372</v>
      </c>
      <c r="B49" s="15" t="s">
        <v>375</v>
      </c>
      <c r="C49" s="12" t="s">
        <v>376</v>
      </c>
      <c r="D49" s="12" t="s">
        <v>3</v>
      </c>
    </row>
    <row r="50" spans="1:5" ht="57.75" customHeight="1">
      <c r="A50" s="7">
        <v>1</v>
      </c>
      <c r="B50" s="3" t="s">
        <v>163</v>
      </c>
      <c r="C50" s="7">
        <v>296</v>
      </c>
      <c r="D50" s="7">
        <f>C50/50/5</f>
        <v>1.184</v>
      </c>
      <c r="E50" s="4"/>
    </row>
    <row r="51" spans="1:4" ht="59.25" customHeight="1">
      <c r="A51" s="7">
        <v>2</v>
      </c>
      <c r="B51" s="3" t="s">
        <v>164</v>
      </c>
      <c r="C51" s="7">
        <v>40</v>
      </c>
      <c r="D51" s="7">
        <f>ROUND(C51/50/9,3)</f>
        <v>0.089</v>
      </c>
    </row>
    <row r="52" spans="1:4" ht="57.75">
      <c r="A52" s="7">
        <v>3</v>
      </c>
      <c r="B52" s="3" t="s">
        <v>165</v>
      </c>
      <c r="C52" s="7">
        <v>63</v>
      </c>
      <c r="D52" s="7">
        <f>C52/50/6</f>
        <v>0.21</v>
      </c>
    </row>
    <row r="53" spans="1:4" ht="72.75" customHeight="1">
      <c r="A53" s="7">
        <v>4</v>
      </c>
      <c r="B53" s="6" t="s">
        <v>148</v>
      </c>
      <c r="C53" s="7">
        <v>18</v>
      </c>
      <c r="D53" s="7">
        <v>0</v>
      </c>
    </row>
    <row r="54" spans="1:4" ht="86.25">
      <c r="A54" s="7">
        <v>5</v>
      </c>
      <c r="B54" s="215" t="s">
        <v>371</v>
      </c>
      <c r="C54" s="7">
        <v>16</v>
      </c>
      <c r="D54" s="7">
        <v>0</v>
      </c>
    </row>
    <row r="55" spans="1:4" ht="15">
      <c r="A55" s="2"/>
      <c r="B55" s="12" t="s">
        <v>4</v>
      </c>
      <c r="C55" s="2"/>
      <c r="D55" s="15">
        <f>SUM(D50:D54)</f>
        <v>1.4829999999999999</v>
      </c>
    </row>
  </sheetData>
  <printOptions/>
  <pageMargins left="0.25" right="0.25" top="0.25" bottom="0.25" header="0.25"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6"/>
  </sheetPr>
  <dimension ref="A39:E60"/>
  <sheetViews>
    <sheetView workbookViewId="0" topLeftCell="A1">
      <selection activeCell="A40" sqref="A40:IV40"/>
    </sheetView>
  </sheetViews>
  <sheetFormatPr defaultColWidth="9.140625" defaultRowHeight="12.75"/>
  <cols>
    <col min="2" max="2" width="84.140625" style="0" customWidth="1"/>
    <col min="3" max="3" width="12.7109375" style="0" customWidth="1"/>
    <col min="4" max="4" width="10.421875" style="0" customWidth="1"/>
    <col min="5" max="5" width="16.8515625" style="0" customWidth="1"/>
  </cols>
  <sheetData>
    <row r="39" spans="2:5" ht="15.75">
      <c r="B39" s="332" t="s">
        <v>414</v>
      </c>
      <c r="C39" s="332"/>
      <c r="D39" s="332"/>
      <c r="E39" s="332"/>
    </row>
    <row r="40" spans="2:5" ht="15.75">
      <c r="B40" s="16"/>
      <c r="C40" s="16"/>
      <c r="D40" s="16"/>
      <c r="E40" s="16"/>
    </row>
    <row r="41" spans="2:5" ht="15.75">
      <c r="B41" s="16"/>
      <c r="C41" s="16"/>
      <c r="D41" s="16"/>
      <c r="E41" s="16"/>
    </row>
    <row r="44" spans="2:5" ht="42" customHeight="1">
      <c r="B44" s="21" t="s">
        <v>186</v>
      </c>
      <c r="C44" s="404" t="s">
        <v>309</v>
      </c>
      <c r="D44" s="405"/>
      <c r="E44" s="49" t="s">
        <v>185</v>
      </c>
    </row>
    <row r="45" spans="2:5" ht="12.75">
      <c r="B45" s="49" t="s">
        <v>200</v>
      </c>
      <c r="C45" s="336" t="s">
        <v>187</v>
      </c>
      <c r="D45" s="336"/>
      <c r="E45" s="212">
        <f>SUM(E49:E50)</f>
        <v>10.379999999999999</v>
      </c>
    </row>
    <row r="46" spans="2:5" ht="12.75">
      <c r="B46" s="67"/>
      <c r="C46" s="36"/>
      <c r="D46" s="37"/>
      <c r="E46" s="67"/>
    </row>
    <row r="47" spans="2:5" ht="12.75">
      <c r="B47" s="68" t="s">
        <v>65</v>
      </c>
      <c r="C47" s="38"/>
      <c r="D47" s="39"/>
      <c r="E47" s="70"/>
    </row>
    <row r="48" spans="2:5" ht="12.75">
      <c r="B48" s="69"/>
      <c r="C48" s="40"/>
      <c r="D48" s="41"/>
      <c r="E48" s="69"/>
    </row>
    <row r="49" spans="2:5" ht="29.25" customHeight="1">
      <c r="B49" s="66" t="s">
        <v>201</v>
      </c>
      <c r="C49" s="337" t="s">
        <v>67</v>
      </c>
      <c r="D49" s="338"/>
      <c r="E49" s="213">
        <f>D60</f>
        <v>10.379999999999999</v>
      </c>
    </row>
    <row r="50" spans="2:5" ht="38.25">
      <c r="B50" s="214" t="s">
        <v>66</v>
      </c>
      <c r="C50" s="337" t="s">
        <v>68</v>
      </c>
      <c r="D50" s="338"/>
      <c r="E50" s="213">
        <v>0</v>
      </c>
    </row>
    <row r="51" ht="12.75" customHeight="1"/>
    <row r="55" spans="1:4" ht="19.5" customHeight="1">
      <c r="A55" s="401" t="s">
        <v>69</v>
      </c>
      <c r="B55" s="402"/>
      <c r="C55" s="402"/>
      <c r="D55" s="403"/>
    </row>
    <row r="56" spans="1:4" ht="17.25" customHeight="1">
      <c r="A56" s="15" t="s">
        <v>372</v>
      </c>
      <c r="B56" s="15" t="s">
        <v>375</v>
      </c>
      <c r="C56" s="12" t="s">
        <v>376</v>
      </c>
      <c r="D56" s="12" t="s">
        <v>3</v>
      </c>
    </row>
    <row r="57" spans="1:5" ht="33.75" customHeight="1">
      <c r="A57" s="7">
        <v>1</v>
      </c>
      <c r="B57" s="6" t="s">
        <v>369</v>
      </c>
      <c r="C57" s="308">
        <v>208</v>
      </c>
      <c r="D57" s="308">
        <f>C57/50</f>
        <v>4.16</v>
      </c>
      <c r="E57" s="4"/>
    </row>
    <row r="58" spans="1:4" ht="33" customHeight="1">
      <c r="A58" s="7">
        <v>2</v>
      </c>
      <c r="B58" s="6" t="s">
        <v>370</v>
      </c>
      <c r="C58" s="308">
        <v>155</v>
      </c>
      <c r="D58" s="308">
        <f>C58/50</f>
        <v>3.1</v>
      </c>
    </row>
    <row r="59" spans="1:4" ht="44.25" customHeight="1">
      <c r="A59" s="7">
        <v>3</v>
      </c>
      <c r="B59" s="6" t="s">
        <v>455</v>
      </c>
      <c r="C59" s="7">
        <v>156</v>
      </c>
      <c r="D59" s="7">
        <f>C59/50</f>
        <v>3.12</v>
      </c>
    </row>
    <row r="60" spans="1:4" ht="15">
      <c r="A60" s="2"/>
      <c r="B60" s="12" t="s">
        <v>4</v>
      </c>
      <c r="C60" s="2"/>
      <c r="D60" s="15">
        <f>SUM(D57:D59)</f>
        <v>10.379999999999999</v>
      </c>
    </row>
  </sheetData>
  <mergeCells count="6">
    <mergeCell ref="C50:D50"/>
    <mergeCell ref="A55:D55"/>
    <mergeCell ref="C44:D44"/>
    <mergeCell ref="B39:E39"/>
    <mergeCell ref="C45:D45"/>
    <mergeCell ref="C49:D49"/>
  </mergeCells>
  <printOptions/>
  <pageMargins left="0.25" right="0.25" top="0.25" bottom="0.25" header="0.25"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sbernad</dc:creator>
  <cp:keywords/>
  <dc:description/>
  <cp:lastModifiedBy>Administrator</cp:lastModifiedBy>
  <cp:lastPrinted>2017-04-06T08:49:11Z</cp:lastPrinted>
  <dcterms:created xsi:type="dcterms:W3CDTF">2011-06-30T08:23:53Z</dcterms:created>
  <dcterms:modified xsi:type="dcterms:W3CDTF">2017-04-06T08:50:41Z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